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 tabRatio="846"/>
  </bookViews>
  <sheets>
    <sheet name="GULA REDUKSI" sheetId="20" r:id="rId1"/>
    <sheet name="KADAR AIR" sheetId="2" r:id="rId2"/>
    <sheet name="KADAR ABU" sheetId="19" r:id="rId3"/>
    <sheet name="VITAMIN C" sheetId="21" r:id="rId4"/>
    <sheet name="TEKSTUR" sheetId="15" r:id="rId5"/>
    <sheet name="WARNA L" sheetId="16" r:id="rId6"/>
    <sheet name="WARNA A" sheetId="17" r:id="rId7"/>
    <sheet name="WARNA B" sheetId="18" r:id="rId8"/>
    <sheet name="ORLEP AROMA" sheetId="7" r:id="rId9"/>
    <sheet name="orlep warna" sheetId="8" r:id="rId10"/>
    <sheet name="orlep tekstur" sheetId="9" r:id="rId11"/>
    <sheet name="orlep rasa" sheetId="10" r:id="rId1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6" i="19" l="1"/>
  <c r="O7" i="19"/>
  <c r="O5" i="19"/>
  <c r="L9" i="19"/>
  <c r="M9" i="19"/>
  <c r="K9" i="19"/>
  <c r="O20" i="2" l="1"/>
  <c r="Q31" i="2"/>
  <c r="Q29" i="2"/>
  <c r="Q26" i="2"/>
  <c r="P23" i="2"/>
  <c r="O6" i="18" l="1"/>
  <c r="O7" i="18"/>
  <c r="O5" i="18"/>
  <c r="L9" i="18"/>
  <c r="M9" i="18"/>
  <c r="K9" i="18"/>
  <c r="L9" i="16"/>
  <c r="M9" i="16"/>
  <c r="K9" i="16"/>
  <c r="O6" i="16"/>
  <c r="O7" i="16"/>
  <c r="O5" i="16"/>
  <c r="L9" i="15"/>
  <c r="M9" i="15"/>
  <c r="K9" i="15"/>
  <c r="O6" i="15"/>
  <c r="O7" i="15"/>
  <c r="O5" i="15"/>
  <c r="L9" i="21"/>
  <c r="M9" i="21"/>
  <c r="K9" i="21"/>
  <c r="O6" i="21"/>
  <c r="O7" i="21"/>
  <c r="O5" i="21"/>
  <c r="D36" i="10" l="1"/>
  <c r="E36" i="10"/>
  <c r="F36" i="10"/>
  <c r="G36" i="10"/>
  <c r="H36" i="10"/>
  <c r="I36" i="10"/>
  <c r="J36" i="10"/>
  <c r="K36" i="10"/>
  <c r="C36" i="10"/>
  <c r="D36" i="9"/>
  <c r="E36" i="9"/>
  <c r="F36" i="9"/>
  <c r="G36" i="9"/>
  <c r="H36" i="9"/>
  <c r="I36" i="9"/>
  <c r="J36" i="9"/>
  <c r="K36" i="9"/>
  <c r="C36" i="9"/>
  <c r="D36" i="8"/>
  <c r="E36" i="8"/>
  <c r="F36" i="8"/>
  <c r="G36" i="8"/>
  <c r="H36" i="8"/>
  <c r="I36" i="8"/>
  <c r="J36" i="8"/>
  <c r="K36" i="8"/>
  <c r="C36" i="8"/>
  <c r="U46" i="8" l="1"/>
  <c r="U47" i="8"/>
  <c r="U48" i="8"/>
  <c r="U49" i="8"/>
  <c r="U50" i="8"/>
  <c r="U51" i="8"/>
  <c r="U52" i="8"/>
  <c r="S46" i="8"/>
  <c r="S47" i="8"/>
  <c r="S48" i="8"/>
  <c r="S49" i="8"/>
  <c r="S50" i="8"/>
  <c r="S51" i="8"/>
  <c r="S52" i="8"/>
  <c r="S53" i="8"/>
  <c r="S45" i="8"/>
  <c r="J52" i="8"/>
  <c r="X35" i="8"/>
  <c r="K11" i="18"/>
  <c r="K10" i="17"/>
  <c r="K11" i="16"/>
  <c r="K11" i="15"/>
  <c r="K11" i="21"/>
  <c r="K10" i="19"/>
  <c r="K10" i="2"/>
  <c r="V27" i="19"/>
  <c r="V28" i="19"/>
  <c r="V22" i="19"/>
  <c r="V23" i="19"/>
  <c r="V24" i="19"/>
  <c r="V25" i="19"/>
  <c r="U18" i="20"/>
  <c r="C45" i="7"/>
  <c r="O36" i="7"/>
  <c r="O35" i="7"/>
  <c r="J38" i="10"/>
  <c r="I38" i="9"/>
  <c r="H20" i="20"/>
  <c r="H5" i="20"/>
  <c r="L8" i="20"/>
  <c r="S11" i="2" l="1"/>
  <c r="S10" i="2"/>
  <c r="S9" i="2"/>
  <c r="S7" i="2"/>
  <c r="S6" i="2"/>
  <c r="S5" i="2"/>
  <c r="C46" i="7" l="1"/>
  <c r="P36" i="7"/>
  <c r="Q36" i="7"/>
  <c r="R36" i="7"/>
  <c r="S36" i="7"/>
  <c r="T36" i="7"/>
  <c r="U36" i="7"/>
  <c r="V36" i="7"/>
  <c r="W36" i="7"/>
  <c r="P35" i="7"/>
  <c r="M45" i="7" s="1"/>
  <c r="Q35" i="7"/>
  <c r="M46" i="7" s="1"/>
  <c r="R35" i="7"/>
  <c r="M47" i="7" s="1"/>
  <c r="S35" i="7"/>
  <c r="M48" i="7" s="1"/>
  <c r="T35" i="7"/>
  <c r="M49" i="7" s="1"/>
  <c r="U35" i="7"/>
  <c r="M50" i="7" s="1"/>
  <c r="V35" i="7"/>
  <c r="M51" i="7" s="1"/>
  <c r="W35" i="7"/>
  <c r="M52" i="7" s="1"/>
  <c r="M44" i="7"/>
  <c r="C34" i="7"/>
  <c r="D34" i="7"/>
  <c r="E34" i="7"/>
  <c r="F34" i="7"/>
  <c r="G34" i="7"/>
  <c r="H34" i="7"/>
  <c r="I34" i="7"/>
  <c r="J34" i="7"/>
  <c r="K34" i="7"/>
  <c r="D35" i="7"/>
  <c r="L45" i="7" s="1"/>
  <c r="E35" i="7"/>
  <c r="L46" i="7" s="1"/>
  <c r="F35" i="7"/>
  <c r="L47" i="7" s="1"/>
  <c r="G35" i="7"/>
  <c r="L48" i="7" s="1"/>
  <c r="H35" i="7"/>
  <c r="L49" i="7" s="1"/>
  <c r="I35" i="7"/>
  <c r="L50" i="7" s="1"/>
  <c r="J35" i="7"/>
  <c r="L51" i="7" s="1"/>
  <c r="K35" i="7"/>
  <c r="L52" i="7" s="1"/>
  <c r="C35" i="7"/>
  <c r="L44" i="7" s="1"/>
  <c r="D26" i="21"/>
  <c r="D23" i="21"/>
  <c r="D22" i="21"/>
  <c r="D24" i="21" s="1"/>
  <c r="D21" i="21"/>
  <c r="D20" i="21"/>
  <c r="F14" i="21"/>
  <c r="E14" i="21"/>
  <c r="D14" i="21"/>
  <c r="H13" i="21"/>
  <c r="G13" i="21"/>
  <c r="M7" i="21" s="1"/>
  <c r="H12" i="21"/>
  <c r="G12" i="21"/>
  <c r="H11" i="21"/>
  <c r="G11" i="21"/>
  <c r="K7" i="21" s="1"/>
  <c r="N7" i="21" s="1"/>
  <c r="H10" i="21"/>
  <c r="G10" i="21"/>
  <c r="H9" i="21"/>
  <c r="G9" i="21"/>
  <c r="L6" i="21" s="1"/>
  <c r="H8" i="21"/>
  <c r="G8" i="21"/>
  <c r="K6" i="21" s="1"/>
  <c r="L7" i="21"/>
  <c r="H7" i="21"/>
  <c r="G7" i="21"/>
  <c r="M6" i="21"/>
  <c r="H6" i="21"/>
  <c r="G6" i="21"/>
  <c r="L5" i="21" s="1"/>
  <c r="M5" i="21"/>
  <c r="H5" i="21"/>
  <c r="G5" i="21"/>
  <c r="D26" i="20"/>
  <c r="D23" i="20"/>
  <c r="D22" i="20"/>
  <c r="D21" i="20"/>
  <c r="D20" i="20"/>
  <c r="F14" i="20"/>
  <c r="E14" i="20"/>
  <c r="D14" i="20"/>
  <c r="H13" i="20"/>
  <c r="G13" i="20"/>
  <c r="M6" i="20" s="1"/>
  <c r="H12" i="20"/>
  <c r="G12" i="20"/>
  <c r="L6" i="20" s="1"/>
  <c r="H11" i="20"/>
  <c r="G11" i="20"/>
  <c r="K6" i="20" s="1"/>
  <c r="H10" i="20"/>
  <c r="G10" i="20"/>
  <c r="M5" i="20" s="1"/>
  <c r="H9" i="20"/>
  <c r="G9" i="20"/>
  <c r="L5" i="20" s="1"/>
  <c r="H8" i="20"/>
  <c r="G8" i="20"/>
  <c r="K5" i="20" s="1"/>
  <c r="H7" i="20"/>
  <c r="G7" i="20"/>
  <c r="M4" i="20" s="1"/>
  <c r="H6" i="20"/>
  <c r="G6" i="20"/>
  <c r="L4" i="20" s="1"/>
  <c r="G5" i="20"/>
  <c r="D26" i="19"/>
  <c r="D23" i="19"/>
  <c r="D22" i="19"/>
  <c r="D21" i="19"/>
  <c r="D20" i="19"/>
  <c r="F14" i="19"/>
  <c r="E14" i="19"/>
  <c r="D14" i="19"/>
  <c r="H13" i="19"/>
  <c r="N29" i="19" s="1"/>
  <c r="R25" i="19" s="1"/>
  <c r="G13" i="19"/>
  <c r="M7" i="19" s="1"/>
  <c r="H12" i="19"/>
  <c r="N28" i="19" s="1"/>
  <c r="R27" i="19" s="1"/>
  <c r="G12" i="19"/>
  <c r="L7" i="19" s="1"/>
  <c r="H11" i="19"/>
  <c r="N27" i="19" s="1"/>
  <c r="R26" i="19" s="1"/>
  <c r="G11" i="19"/>
  <c r="K7" i="19" s="1"/>
  <c r="H10" i="19"/>
  <c r="N26" i="19" s="1"/>
  <c r="R24" i="19" s="1"/>
  <c r="G10" i="19"/>
  <c r="M6" i="19" s="1"/>
  <c r="H9" i="19"/>
  <c r="N25" i="19" s="1"/>
  <c r="R21" i="19" s="1"/>
  <c r="G9" i="19"/>
  <c r="L6" i="19" s="1"/>
  <c r="H8" i="19"/>
  <c r="N24" i="19" s="1"/>
  <c r="R22" i="19" s="1"/>
  <c r="G8" i="19"/>
  <c r="K6" i="19" s="1"/>
  <c r="H7" i="19"/>
  <c r="N23" i="19" s="1"/>
  <c r="R29" i="19" s="1"/>
  <c r="G7" i="19"/>
  <c r="M5" i="19" s="1"/>
  <c r="H6" i="19"/>
  <c r="N22" i="19" s="1"/>
  <c r="R28" i="19" s="1"/>
  <c r="G6" i="19"/>
  <c r="L5" i="19" s="1"/>
  <c r="H5" i="19"/>
  <c r="N21" i="19" s="1"/>
  <c r="R23" i="19" s="1"/>
  <c r="G5" i="19"/>
  <c r="D26" i="18"/>
  <c r="D23" i="18"/>
  <c r="D22" i="18"/>
  <c r="D24" i="18" s="1"/>
  <c r="D21" i="18"/>
  <c r="D20" i="18"/>
  <c r="F14" i="18"/>
  <c r="E14" i="18"/>
  <c r="D14" i="18"/>
  <c r="H13" i="18"/>
  <c r="G13" i="18"/>
  <c r="M7" i="18" s="1"/>
  <c r="H12" i="18"/>
  <c r="G12" i="18"/>
  <c r="L7" i="18" s="1"/>
  <c r="H11" i="18"/>
  <c r="G11" i="18"/>
  <c r="K7" i="18" s="1"/>
  <c r="H10" i="18"/>
  <c r="G10" i="18"/>
  <c r="H9" i="18"/>
  <c r="G9" i="18"/>
  <c r="L6" i="18" s="1"/>
  <c r="H8" i="18"/>
  <c r="G8" i="18"/>
  <c r="K6" i="18" s="1"/>
  <c r="H7" i="18"/>
  <c r="G7" i="18"/>
  <c r="M5" i="18" s="1"/>
  <c r="M6" i="18"/>
  <c r="H6" i="18"/>
  <c r="G6" i="18"/>
  <c r="L5" i="18" s="1"/>
  <c r="H5" i="18"/>
  <c r="G5" i="18"/>
  <c r="D26" i="17"/>
  <c r="D23" i="17"/>
  <c r="D22" i="17"/>
  <c r="D21" i="17"/>
  <c r="D20" i="17"/>
  <c r="F14" i="17"/>
  <c r="E14" i="17"/>
  <c r="D14" i="17"/>
  <c r="H13" i="17"/>
  <c r="N29" i="17" s="1"/>
  <c r="Q26" i="17" s="1"/>
  <c r="G13" i="17"/>
  <c r="M7" i="17" s="1"/>
  <c r="H12" i="17"/>
  <c r="N28" i="17" s="1"/>
  <c r="Q23" i="17" s="1"/>
  <c r="G12" i="17"/>
  <c r="L7" i="17" s="1"/>
  <c r="H11" i="17"/>
  <c r="N27" i="17" s="1"/>
  <c r="Q28" i="17" s="1"/>
  <c r="G11" i="17"/>
  <c r="K7" i="17" s="1"/>
  <c r="H10" i="17"/>
  <c r="N26" i="17" s="1"/>
  <c r="Q29" i="17" s="1"/>
  <c r="G10" i="17"/>
  <c r="M6" i="17" s="1"/>
  <c r="H9" i="17"/>
  <c r="N25" i="17" s="1"/>
  <c r="Q25" i="17" s="1"/>
  <c r="G9" i="17"/>
  <c r="L6" i="17" s="1"/>
  <c r="H8" i="17"/>
  <c r="N24" i="17" s="1"/>
  <c r="Q21" i="17" s="1"/>
  <c r="G8" i="17"/>
  <c r="K6" i="17" s="1"/>
  <c r="H7" i="17"/>
  <c r="N23" i="17" s="1"/>
  <c r="Q27" i="17" s="1"/>
  <c r="G7" i="17"/>
  <c r="M5" i="17" s="1"/>
  <c r="H6" i="17"/>
  <c r="N22" i="17" s="1"/>
  <c r="Q24" i="17" s="1"/>
  <c r="G6" i="17"/>
  <c r="L5" i="17"/>
  <c r="H5" i="17"/>
  <c r="N21" i="17" s="1"/>
  <c r="Q22" i="17" s="1"/>
  <c r="G5" i="17"/>
  <c r="G14" i="17" s="1"/>
  <c r="D26" i="16"/>
  <c r="D23" i="16"/>
  <c r="D22" i="16"/>
  <c r="D21" i="16"/>
  <c r="D20" i="16"/>
  <c r="F14" i="16"/>
  <c r="E14" i="16"/>
  <c r="D14" i="16"/>
  <c r="H13" i="16"/>
  <c r="G13" i="16"/>
  <c r="M7" i="16" s="1"/>
  <c r="H12" i="16"/>
  <c r="G12" i="16"/>
  <c r="L7" i="16" s="1"/>
  <c r="H11" i="16"/>
  <c r="G11" i="16"/>
  <c r="K7" i="16" s="1"/>
  <c r="H10" i="16"/>
  <c r="G10" i="16"/>
  <c r="M6" i="16" s="1"/>
  <c r="H9" i="16"/>
  <c r="G9" i="16"/>
  <c r="L6" i="16" s="1"/>
  <c r="H8" i="16"/>
  <c r="G8" i="16"/>
  <c r="H7" i="16"/>
  <c r="G7" i="16"/>
  <c r="K6" i="16"/>
  <c r="H6" i="16"/>
  <c r="G6" i="16"/>
  <c r="M5" i="16"/>
  <c r="L5" i="16"/>
  <c r="H5" i="16"/>
  <c r="G5" i="16"/>
  <c r="D26" i="15"/>
  <c r="D23" i="15"/>
  <c r="D22" i="15"/>
  <c r="D21" i="15"/>
  <c r="D20" i="15"/>
  <c r="F14" i="15"/>
  <c r="E14" i="15"/>
  <c r="D14" i="15"/>
  <c r="H13" i="15"/>
  <c r="G13" i="15"/>
  <c r="M7" i="15" s="1"/>
  <c r="H12" i="15"/>
  <c r="G12" i="15"/>
  <c r="H11" i="15"/>
  <c r="G11" i="15"/>
  <c r="K7" i="15" s="1"/>
  <c r="N7" i="15" s="1"/>
  <c r="H10" i="15"/>
  <c r="G10" i="15"/>
  <c r="H9" i="15"/>
  <c r="G9" i="15"/>
  <c r="L6" i="15" s="1"/>
  <c r="N6" i="15" s="1"/>
  <c r="H8" i="15"/>
  <c r="G8" i="15"/>
  <c r="L7" i="15"/>
  <c r="H7" i="15"/>
  <c r="G7" i="15"/>
  <c r="M6" i="15"/>
  <c r="K6" i="15"/>
  <c r="H6" i="15"/>
  <c r="G6" i="15"/>
  <c r="M5" i="15"/>
  <c r="L5" i="15"/>
  <c r="H5" i="15"/>
  <c r="G5" i="15"/>
  <c r="D26" i="2"/>
  <c r="D23" i="2"/>
  <c r="D22" i="2"/>
  <c r="D21" i="2"/>
  <c r="D20" i="2"/>
  <c r="D24" i="16" l="1"/>
  <c r="G14" i="16"/>
  <c r="N6" i="16"/>
  <c r="N7" i="18"/>
  <c r="G14" i="21"/>
  <c r="G14" i="15"/>
  <c r="D24" i="15"/>
  <c r="G14" i="18"/>
  <c r="D25" i="17"/>
  <c r="H21" i="17" s="1"/>
  <c r="N6" i="19"/>
  <c r="N7" i="19"/>
  <c r="D24" i="19"/>
  <c r="D25" i="19"/>
  <c r="H20" i="19" s="1"/>
  <c r="M8" i="21"/>
  <c r="L8" i="21"/>
  <c r="N6" i="21"/>
  <c r="K5" i="21"/>
  <c r="D25" i="21"/>
  <c r="N6" i="20"/>
  <c r="O6" i="20" s="1"/>
  <c r="G14" i="20"/>
  <c r="K10" i="20" s="1"/>
  <c r="E20" i="20" s="1"/>
  <c r="D24" i="20"/>
  <c r="M7" i="20"/>
  <c r="M8" i="20" s="1"/>
  <c r="L7" i="20"/>
  <c r="N5" i="20"/>
  <c r="O5" i="20" s="1"/>
  <c r="K4" i="20"/>
  <c r="D25" i="20"/>
  <c r="I23" i="20" s="1"/>
  <c r="G14" i="19"/>
  <c r="L8" i="19"/>
  <c r="M8" i="19"/>
  <c r="K5" i="19"/>
  <c r="M8" i="18"/>
  <c r="I23" i="18"/>
  <c r="L8" i="18"/>
  <c r="N6" i="18"/>
  <c r="K5" i="18"/>
  <c r="H23" i="18"/>
  <c r="D25" i="18"/>
  <c r="H24" i="18" s="1"/>
  <c r="N6" i="17"/>
  <c r="L8" i="17"/>
  <c r="N7" i="17"/>
  <c r="M8" i="17"/>
  <c r="I23" i="17"/>
  <c r="I21" i="17"/>
  <c r="D24" i="17"/>
  <c r="K5" i="17"/>
  <c r="L8" i="16"/>
  <c r="N7" i="16"/>
  <c r="M8" i="16"/>
  <c r="D25" i="16"/>
  <c r="H20" i="16" s="1"/>
  <c r="K5" i="16"/>
  <c r="L8" i="15"/>
  <c r="M8" i="15"/>
  <c r="D25" i="15"/>
  <c r="H20" i="15" s="1"/>
  <c r="K5" i="15"/>
  <c r="H22" i="15"/>
  <c r="D25" i="2"/>
  <c r="H21" i="2" s="1"/>
  <c r="D24" i="2"/>
  <c r="I23" i="15" l="1"/>
  <c r="H23" i="15"/>
  <c r="I24" i="15"/>
  <c r="I20" i="19"/>
  <c r="H23" i="19"/>
  <c r="H20" i="2"/>
  <c r="H22" i="16"/>
  <c r="I24" i="16"/>
  <c r="H22" i="17"/>
  <c r="H22" i="18"/>
  <c r="I21" i="19"/>
  <c r="I22" i="17"/>
  <c r="H23" i="16"/>
  <c r="I23" i="16"/>
  <c r="H20" i="17"/>
  <c r="H22" i="19"/>
  <c r="I24" i="19"/>
  <c r="H23" i="17"/>
  <c r="I20" i="17"/>
  <c r="I22" i="19"/>
  <c r="I23" i="19"/>
  <c r="H24" i="19"/>
  <c r="H21" i="19"/>
  <c r="I22" i="21"/>
  <c r="I20" i="21"/>
  <c r="H21" i="21"/>
  <c r="I24" i="21"/>
  <c r="H20" i="21"/>
  <c r="I23" i="21"/>
  <c r="H22" i="21"/>
  <c r="H23" i="21"/>
  <c r="N5" i="21"/>
  <c r="K8" i="21"/>
  <c r="N8" i="21" s="1"/>
  <c r="H24" i="21"/>
  <c r="I21" i="21"/>
  <c r="H22" i="20"/>
  <c r="H23" i="20"/>
  <c r="H24" i="20"/>
  <c r="N4" i="20"/>
  <c r="O4" i="20" s="1"/>
  <c r="K7" i="20"/>
  <c r="I22" i="20"/>
  <c r="I20" i="20"/>
  <c r="H21" i="20"/>
  <c r="I24" i="20"/>
  <c r="I21" i="20"/>
  <c r="N5" i="19"/>
  <c r="K8" i="19"/>
  <c r="N8" i="19" s="1"/>
  <c r="N5" i="18"/>
  <c r="K8" i="18"/>
  <c r="N8" i="18" s="1"/>
  <c r="I22" i="18"/>
  <c r="I20" i="18"/>
  <c r="H21" i="18"/>
  <c r="I24" i="18"/>
  <c r="H20" i="18"/>
  <c r="I21" i="18"/>
  <c r="I24" i="17"/>
  <c r="H24" i="17"/>
  <c r="K8" i="17"/>
  <c r="N8" i="17" s="1"/>
  <c r="N5" i="17"/>
  <c r="K8" i="16"/>
  <c r="N8" i="16" s="1"/>
  <c r="N5" i="16"/>
  <c r="I22" i="16"/>
  <c r="I20" i="16"/>
  <c r="H21" i="16"/>
  <c r="H24" i="16"/>
  <c r="I21" i="16"/>
  <c r="K8" i="15"/>
  <c r="N8" i="15" s="1"/>
  <c r="N5" i="15"/>
  <c r="I22" i="15"/>
  <c r="I20" i="15"/>
  <c r="H21" i="15"/>
  <c r="H24" i="15"/>
  <c r="I21" i="15"/>
  <c r="N7" i="20" l="1"/>
  <c r="K8" i="20"/>
  <c r="E23" i="21"/>
  <c r="F23" i="21" s="1"/>
  <c r="E21" i="21"/>
  <c r="E26" i="21"/>
  <c r="E22" i="21"/>
  <c r="F22" i="21" s="1"/>
  <c r="E20" i="21"/>
  <c r="F20" i="21" s="1"/>
  <c r="E23" i="20"/>
  <c r="F23" i="20" s="1"/>
  <c r="E21" i="20"/>
  <c r="E26" i="20"/>
  <c r="E22" i="20"/>
  <c r="F22" i="20" s="1"/>
  <c r="F20" i="20"/>
  <c r="E23" i="19"/>
  <c r="F23" i="19" s="1"/>
  <c r="E21" i="19"/>
  <c r="E26" i="19"/>
  <c r="E22" i="19"/>
  <c r="F22" i="19" s="1"/>
  <c r="E20" i="19"/>
  <c r="F20" i="19" s="1"/>
  <c r="E23" i="18"/>
  <c r="F23" i="18" s="1"/>
  <c r="E21" i="18"/>
  <c r="E26" i="18"/>
  <c r="E22" i="18"/>
  <c r="F22" i="18" s="1"/>
  <c r="E20" i="18"/>
  <c r="F20" i="18" s="1"/>
  <c r="E26" i="17"/>
  <c r="E22" i="17"/>
  <c r="F22" i="17" s="1"/>
  <c r="E20" i="17"/>
  <c r="F20" i="17" s="1"/>
  <c r="E23" i="17"/>
  <c r="F23" i="17" s="1"/>
  <c r="E21" i="17"/>
  <c r="E23" i="16"/>
  <c r="F23" i="16" s="1"/>
  <c r="E21" i="16"/>
  <c r="E26" i="16"/>
  <c r="E22" i="16"/>
  <c r="F22" i="16" s="1"/>
  <c r="E20" i="16"/>
  <c r="F20" i="16" s="1"/>
  <c r="E23" i="15"/>
  <c r="F23" i="15" s="1"/>
  <c r="E21" i="15"/>
  <c r="E26" i="15"/>
  <c r="E22" i="15"/>
  <c r="F22" i="15" s="1"/>
  <c r="E20" i="15"/>
  <c r="F20" i="15" s="1"/>
  <c r="E24" i="21" l="1"/>
  <c r="F24" i="21" s="1"/>
  <c r="F21" i="21"/>
  <c r="F26" i="21"/>
  <c r="E25" i="21"/>
  <c r="F25" i="21" s="1"/>
  <c r="G22" i="21" s="1"/>
  <c r="J22" i="21" s="1"/>
  <c r="E24" i="20"/>
  <c r="F24" i="20" s="1"/>
  <c r="F21" i="20"/>
  <c r="F26" i="20"/>
  <c r="E25" i="20"/>
  <c r="F25" i="20" s="1"/>
  <c r="N14" i="20" s="1"/>
  <c r="E24" i="19"/>
  <c r="F24" i="19" s="1"/>
  <c r="F21" i="19"/>
  <c r="F26" i="19"/>
  <c r="E25" i="19"/>
  <c r="F25" i="19" s="1"/>
  <c r="N18" i="19" s="1"/>
  <c r="E24" i="18"/>
  <c r="F24" i="18" s="1"/>
  <c r="F21" i="18"/>
  <c r="F26" i="18"/>
  <c r="E25" i="18"/>
  <c r="F25" i="18" s="1"/>
  <c r="G22" i="18" s="1"/>
  <c r="J22" i="18" s="1"/>
  <c r="E24" i="17"/>
  <c r="F24" i="17" s="1"/>
  <c r="F21" i="17"/>
  <c r="E25" i="17"/>
  <c r="F25" i="17" s="1"/>
  <c r="N18" i="17" s="1"/>
  <c r="F26" i="17"/>
  <c r="E24" i="16"/>
  <c r="F24" i="16" s="1"/>
  <c r="F21" i="16"/>
  <c r="F26" i="16"/>
  <c r="E25" i="16"/>
  <c r="F25" i="16" s="1"/>
  <c r="E24" i="15"/>
  <c r="F24" i="15" s="1"/>
  <c r="F21" i="15"/>
  <c r="F26" i="15"/>
  <c r="E25" i="15"/>
  <c r="F25" i="15" s="1"/>
  <c r="G20" i="21" l="1"/>
  <c r="S18" i="20"/>
  <c r="S19" i="20"/>
  <c r="S17" i="20"/>
  <c r="G20" i="20"/>
  <c r="G22" i="20"/>
  <c r="J22" i="20" s="1"/>
  <c r="G23" i="17"/>
  <c r="J23" i="17" s="1"/>
  <c r="G24" i="21"/>
  <c r="J24" i="21" s="1"/>
  <c r="J20" i="21"/>
  <c r="G23" i="21"/>
  <c r="J23" i="21" s="1"/>
  <c r="G21" i="21"/>
  <c r="J21" i="21" s="1"/>
  <c r="J20" i="20"/>
  <c r="G24" i="20"/>
  <c r="J24" i="20" s="1"/>
  <c r="G23" i="20"/>
  <c r="J23" i="20" s="1"/>
  <c r="G21" i="20"/>
  <c r="J21" i="20" s="1"/>
  <c r="G20" i="19"/>
  <c r="J20" i="19" s="1"/>
  <c r="S25" i="19"/>
  <c r="T25" i="19" s="1"/>
  <c r="S23" i="19"/>
  <c r="T23" i="19" s="1"/>
  <c r="S21" i="19"/>
  <c r="T21" i="19" s="1"/>
  <c r="S29" i="19"/>
  <c r="T29" i="19" s="1"/>
  <c r="S28" i="19"/>
  <c r="T28" i="19" s="1"/>
  <c r="S27" i="19"/>
  <c r="T27" i="19" s="1"/>
  <c r="S26" i="19"/>
  <c r="T26" i="19" s="1"/>
  <c r="S24" i="19"/>
  <c r="T24" i="19" s="1"/>
  <c r="S22" i="19"/>
  <c r="T22" i="19" s="1"/>
  <c r="G21" i="19"/>
  <c r="J21" i="19" s="1"/>
  <c r="G23" i="19"/>
  <c r="J23" i="19" s="1"/>
  <c r="G22" i="19"/>
  <c r="J22" i="19" s="1"/>
  <c r="G24" i="19"/>
  <c r="J24" i="19" s="1"/>
  <c r="G20" i="18"/>
  <c r="J20" i="18" s="1"/>
  <c r="G24" i="18"/>
  <c r="J24" i="18" s="1"/>
  <c r="G23" i="18"/>
  <c r="J23" i="18" s="1"/>
  <c r="G21" i="18"/>
  <c r="J21" i="18" s="1"/>
  <c r="G21" i="17"/>
  <c r="J21" i="17" s="1"/>
  <c r="G22" i="17"/>
  <c r="J22" i="17" s="1"/>
  <c r="G20" i="17"/>
  <c r="J20" i="17" s="1"/>
  <c r="G24" i="17"/>
  <c r="J24" i="17" s="1"/>
  <c r="G20" i="16"/>
  <c r="J20" i="16" s="1"/>
  <c r="G24" i="16"/>
  <c r="J24" i="16" s="1"/>
  <c r="G23" i="16"/>
  <c r="J23" i="16" s="1"/>
  <c r="G21" i="16"/>
  <c r="J21" i="16" s="1"/>
  <c r="G22" i="16"/>
  <c r="J22" i="16" s="1"/>
  <c r="G20" i="15"/>
  <c r="J20" i="15" s="1"/>
  <c r="G24" i="15"/>
  <c r="J24" i="15" s="1"/>
  <c r="G23" i="15"/>
  <c r="J23" i="15" s="1"/>
  <c r="G21" i="15"/>
  <c r="J21" i="15" s="1"/>
  <c r="G22" i="15"/>
  <c r="J22" i="15" s="1"/>
  <c r="N20" i="20" l="1"/>
  <c r="R8" i="17"/>
  <c r="R28" i="17"/>
  <c r="S28" i="17" s="1"/>
  <c r="R26" i="17"/>
  <c r="S26" i="17" s="1"/>
  <c r="R24" i="17"/>
  <c r="S24" i="17" s="1"/>
  <c r="R22" i="17"/>
  <c r="S22" i="17" s="1"/>
  <c r="R29" i="17"/>
  <c r="S29" i="17" s="1"/>
  <c r="R27" i="17"/>
  <c r="S27" i="17" s="1"/>
  <c r="R25" i="17"/>
  <c r="S25" i="17" s="1"/>
  <c r="R23" i="17"/>
  <c r="S23" i="17" s="1"/>
  <c r="R21" i="17"/>
  <c r="S21" i="17" s="1"/>
  <c r="H6" i="2"/>
  <c r="H7" i="2"/>
  <c r="H8" i="2"/>
  <c r="H9" i="2"/>
  <c r="H10" i="2"/>
  <c r="H11" i="2"/>
  <c r="H12" i="2"/>
  <c r="H13" i="2"/>
  <c r="H5" i="2"/>
  <c r="G6" i="2"/>
  <c r="G7" i="2"/>
  <c r="G8" i="2"/>
  <c r="G9" i="2"/>
  <c r="G10" i="2"/>
  <c r="G11" i="2"/>
  <c r="G12" i="2"/>
  <c r="G13" i="2"/>
  <c r="G5" i="2"/>
  <c r="K5" i="2" l="1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4" i="7"/>
  <c r="L34" i="7" l="1"/>
  <c r="L5" i="2"/>
  <c r="K7" i="2"/>
  <c r="K6" i="2"/>
  <c r="D14" i="2"/>
  <c r="G14" i="2"/>
  <c r="K8" i="2" l="1"/>
  <c r="L17" i="10" l="1"/>
  <c r="I50" i="10"/>
  <c r="H50" i="10"/>
  <c r="I49" i="10"/>
  <c r="H49" i="10"/>
  <c r="I48" i="10"/>
  <c r="H48" i="10"/>
  <c r="I47" i="10"/>
  <c r="H47" i="10"/>
  <c r="I46" i="10"/>
  <c r="H46" i="10"/>
  <c r="I45" i="10"/>
  <c r="H45" i="10"/>
  <c r="I44" i="10"/>
  <c r="H44" i="10"/>
  <c r="I43" i="10"/>
  <c r="H43" i="10"/>
  <c r="I42" i="10"/>
  <c r="H42" i="10"/>
  <c r="J39" i="10"/>
  <c r="W37" i="10"/>
  <c r="V37" i="10"/>
  <c r="U37" i="10"/>
  <c r="T37" i="10"/>
  <c r="S37" i="10"/>
  <c r="R37" i="10"/>
  <c r="Q37" i="10"/>
  <c r="P37" i="10"/>
  <c r="O37" i="10"/>
  <c r="W36" i="10"/>
  <c r="V36" i="10"/>
  <c r="U36" i="10"/>
  <c r="T36" i="10"/>
  <c r="S36" i="10"/>
  <c r="R36" i="10"/>
  <c r="Q36" i="10"/>
  <c r="P36" i="10"/>
  <c r="O36" i="10"/>
  <c r="X35" i="10"/>
  <c r="K35" i="10"/>
  <c r="J35" i="10"/>
  <c r="I35" i="10"/>
  <c r="H35" i="10"/>
  <c r="G35" i="10"/>
  <c r="F35" i="10"/>
  <c r="E35" i="10"/>
  <c r="D35" i="10"/>
  <c r="C35" i="10"/>
  <c r="X34" i="10"/>
  <c r="L34" i="10"/>
  <c r="X33" i="10"/>
  <c r="L33" i="10"/>
  <c r="X32" i="10"/>
  <c r="L32" i="10"/>
  <c r="X31" i="10"/>
  <c r="L31" i="10"/>
  <c r="X30" i="10"/>
  <c r="L30" i="10"/>
  <c r="X29" i="10"/>
  <c r="L29" i="10"/>
  <c r="X28" i="10"/>
  <c r="L28" i="10"/>
  <c r="X27" i="10"/>
  <c r="L27" i="10"/>
  <c r="X26" i="10"/>
  <c r="L26" i="10"/>
  <c r="X25" i="10"/>
  <c r="L25" i="10"/>
  <c r="X24" i="10"/>
  <c r="L24" i="10"/>
  <c r="X23" i="10"/>
  <c r="L23" i="10"/>
  <c r="X22" i="10"/>
  <c r="L22" i="10"/>
  <c r="X21" i="10"/>
  <c r="L21" i="10"/>
  <c r="X20" i="10"/>
  <c r="L20" i="10"/>
  <c r="X19" i="10"/>
  <c r="L19" i="10"/>
  <c r="X18" i="10"/>
  <c r="L18" i="10"/>
  <c r="X17" i="10"/>
  <c r="X16" i="10"/>
  <c r="L16" i="10"/>
  <c r="X15" i="10"/>
  <c r="L15" i="10"/>
  <c r="X14" i="10"/>
  <c r="L14" i="10"/>
  <c r="X13" i="10"/>
  <c r="L13" i="10"/>
  <c r="X12" i="10"/>
  <c r="L12" i="10"/>
  <c r="X11" i="10"/>
  <c r="L11" i="10"/>
  <c r="X10" i="10"/>
  <c r="L10" i="10"/>
  <c r="X9" i="10"/>
  <c r="L9" i="10"/>
  <c r="X8" i="10"/>
  <c r="L8" i="10"/>
  <c r="X7" i="10"/>
  <c r="L7" i="10"/>
  <c r="X6" i="10"/>
  <c r="L6" i="10"/>
  <c r="L5" i="10"/>
  <c r="I50" i="9"/>
  <c r="H50" i="9"/>
  <c r="I49" i="9"/>
  <c r="H49" i="9"/>
  <c r="I48" i="9"/>
  <c r="H48" i="9"/>
  <c r="I47" i="9"/>
  <c r="H47" i="9"/>
  <c r="I46" i="9"/>
  <c r="H46" i="9"/>
  <c r="I45" i="9"/>
  <c r="H45" i="9"/>
  <c r="I44" i="9"/>
  <c r="H44" i="9"/>
  <c r="I43" i="9"/>
  <c r="H43" i="9"/>
  <c r="I42" i="9"/>
  <c r="H42" i="9"/>
  <c r="I39" i="9"/>
  <c r="W37" i="9"/>
  <c r="V37" i="9"/>
  <c r="U37" i="9"/>
  <c r="T37" i="9"/>
  <c r="S37" i="9"/>
  <c r="R37" i="9"/>
  <c r="Q37" i="9"/>
  <c r="P37" i="9"/>
  <c r="O37" i="9"/>
  <c r="W36" i="9"/>
  <c r="V36" i="9"/>
  <c r="U36" i="9"/>
  <c r="T36" i="9"/>
  <c r="S36" i="9"/>
  <c r="R36" i="9"/>
  <c r="Q36" i="9"/>
  <c r="P36" i="9"/>
  <c r="O36" i="9"/>
  <c r="X35" i="9"/>
  <c r="K35" i="9"/>
  <c r="J35" i="9"/>
  <c r="I35" i="9"/>
  <c r="H35" i="9"/>
  <c r="G35" i="9"/>
  <c r="F35" i="9"/>
  <c r="E35" i="9"/>
  <c r="D35" i="9"/>
  <c r="C35" i="9"/>
  <c r="X34" i="9"/>
  <c r="L34" i="9"/>
  <c r="X33" i="9"/>
  <c r="L33" i="9"/>
  <c r="X32" i="9"/>
  <c r="L32" i="9"/>
  <c r="X31" i="9"/>
  <c r="L31" i="9"/>
  <c r="X30" i="9"/>
  <c r="L30" i="9"/>
  <c r="X29" i="9"/>
  <c r="L29" i="9"/>
  <c r="X28" i="9"/>
  <c r="L28" i="9"/>
  <c r="X27" i="9"/>
  <c r="L27" i="9"/>
  <c r="X26" i="9"/>
  <c r="L26" i="9"/>
  <c r="X25" i="9"/>
  <c r="L25" i="9"/>
  <c r="X24" i="9"/>
  <c r="L24" i="9"/>
  <c r="X23" i="9"/>
  <c r="L23" i="9"/>
  <c r="X22" i="9"/>
  <c r="L22" i="9"/>
  <c r="X21" i="9"/>
  <c r="L21" i="9"/>
  <c r="X20" i="9"/>
  <c r="L20" i="9"/>
  <c r="X19" i="9"/>
  <c r="L19" i="9"/>
  <c r="X18" i="9"/>
  <c r="L18" i="9"/>
  <c r="X17" i="9"/>
  <c r="L17" i="9"/>
  <c r="X16" i="9"/>
  <c r="L16" i="9"/>
  <c r="X15" i="9"/>
  <c r="L15" i="9"/>
  <c r="X14" i="9"/>
  <c r="L14" i="9"/>
  <c r="X13" i="9"/>
  <c r="L13" i="9"/>
  <c r="X12" i="9"/>
  <c r="L12" i="9"/>
  <c r="X11" i="9"/>
  <c r="L11" i="9"/>
  <c r="X10" i="9"/>
  <c r="L10" i="9"/>
  <c r="X9" i="9"/>
  <c r="L9" i="9"/>
  <c r="X8" i="9"/>
  <c r="L8" i="9"/>
  <c r="X7" i="9"/>
  <c r="L7" i="9"/>
  <c r="X6" i="9"/>
  <c r="L6" i="9"/>
  <c r="L5" i="9"/>
  <c r="K51" i="8"/>
  <c r="J51" i="8"/>
  <c r="K50" i="8"/>
  <c r="J50" i="8"/>
  <c r="K49" i="8"/>
  <c r="J49" i="8"/>
  <c r="K48" i="8"/>
  <c r="J48" i="8"/>
  <c r="K47" i="8"/>
  <c r="J47" i="8"/>
  <c r="K46" i="8"/>
  <c r="J46" i="8"/>
  <c r="K45" i="8"/>
  <c r="J45" i="8"/>
  <c r="K44" i="8"/>
  <c r="J44" i="8"/>
  <c r="K43" i="8"/>
  <c r="J43" i="8"/>
  <c r="C43" i="8"/>
  <c r="W37" i="8"/>
  <c r="V37" i="8"/>
  <c r="U37" i="8"/>
  <c r="T37" i="8"/>
  <c r="S37" i="8"/>
  <c r="R37" i="8"/>
  <c r="Q37" i="8"/>
  <c r="P37" i="8"/>
  <c r="O37" i="8"/>
  <c r="W36" i="8"/>
  <c r="V36" i="8"/>
  <c r="U36" i="8"/>
  <c r="T36" i="8"/>
  <c r="S36" i="8"/>
  <c r="R36" i="8"/>
  <c r="Q36" i="8"/>
  <c r="P36" i="8"/>
  <c r="O36" i="8"/>
  <c r="K35" i="8"/>
  <c r="J35" i="8"/>
  <c r="I35" i="8"/>
  <c r="H35" i="8"/>
  <c r="G35" i="8"/>
  <c r="F35" i="8"/>
  <c r="E35" i="8"/>
  <c r="D35" i="8"/>
  <c r="C35" i="8"/>
  <c r="X34" i="8"/>
  <c r="L34" i="8"/>
  <c r="X33" i="8"/>
  <c r="L33" i="8"/>
  <c r="X32" i="8"/>
  <c r="L32" i="8"/>
  <c r="X31" i="8"/>
  <c r="L31" i="8"/>
  <c r="X30" i="8"/>
  <c r="L30" i="8"/>
  <c r="X29" i="8"/>
  <c r="L29" i="8"/>
  <c r="X28" i="8"/>
  <c r="L28" i="8"/>
  <c r="X27" i="8"/>
  <c r="L27" i="8"/>
  <c r="X26" i="8"/>
  <c r="L26" i="8"/>
  <c r="X25" i="8"/>
  <c r="L25" i="8"/>
  <c r="X24" i="8"/>
  <c r="L24" i="8"/>
  <c r="X23" i="8"/>
  <c r="L23" i="8"/>
  <c r="X22" i="8"/>
  <c r="L22" i="8"/>
  <c r="X21" i="8"/>
  <c r="L21" i="8"/>
  <c r="X20" i="8"/>
  <c r="L20" i="8"/>
  <c r="X19" i="8"/>
  <c r="L19" i="8"/>
  <c r="X18" i="8"/>
  <c r="L18" i="8"/>
  <c r="X17" i="8"/>
  <c r="L17" i="8"/>
  <c r="X16" i="8"/>
  <c r="L16" i="8"/>
  <c r="X15" i="8"/>
  <c r="L15" i="8"/>
  <c r="X14" i="8"/>
  <c r="L14" i="8"/>
  <c r="X13" i="8"/>
  <c r="L13" i="8"/>
  <c r="X12" i="8"/>
  <c r="L12" i="8"/>
  <c r="X11" i="8"/>
  <c r="L11" i="8"/>
  <c r="X10" i="8"/>
  <c r="L10" i="8"/>
  <c r="X9" i="8"/>
  <c r="L9" i="8"/>
  <c r="X8" i="8"/>
  <c r="L8" i="8"/>
  <c r="X7" i="8"/>
  <c r="L7" i="8"/>
  <c r="X6" i="8"/>
  <c r="L6" i="8"/>
  <c r="L5" i="8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X9" i="7"/>
  <c r="X8" i="7"/>
  <c r="X7" i="7"/>
  <c r="X6" i="7"/>
  <c r="X5" i="7"/>
  <c r="C42" i="8" l="1"/>
  <c r="F14" i="2" l="1"/>
  <c r="E14" i="2"/>
  <c r="M7" i="2"/>
  <c r="M5" i="2" l="1"/>
  <c r="L6" i="2"/>
  <c r="H23" i="2"/>
  <c r="M6" i="2"/>
  <c r="N6" i="2" s="1"/>
  <c r="L7" i="2"/>
  <c r="M8" i="2" l="1"/>
  <c r="N5" i="2"/>
  <c r="L8" i="2"/>
  <c r="I20" i="2"/>
  <c r="I21" i="2"/>
  <c r="I24" i="2"/>
  <c r="H24" i="2"/>
  <c r="H22" i="2"/>
  <c r="I22" i="2"/>
  <c r="I23" i="2"/>
  <c r="N7" i="2"/>
  <c r="N8" i="2" l="1"/>
  <c r="E26" i="2" l="1"/>
  <c r="E21" i="2"/>
  <c r="E20" i="2"/>
  <c r="F20" i="2" s="1"/>
  <c r="E23" i="2"/>
  <c r="F23" i="2" s="1"/>
  <c r="E22" i="2"/>
  <c r="F22" i="2" s="1"/>
  <c r="F21" i="2" l="1"/>
  <c r="E24" i="2"/>
  <c r="F24" i="2" s="1"/>
  <c r="F26" i="2"/>
  <c r="E25" i="2"/>
  <c r="F25" i="2" s="1"/>
  <c r="G24" i="2" l="1"/>
  <c r="J24" i="2" s="1"/>
  <c r="G23" i="2"/>
  <c r="J23" i="2" s="1"/>
  <c r="G22" i="2"/>
  <c r="J22" i="2" s="1"/>
  <c r="G20" i="2"/>
  <c r="J20" i="2" s="1"/>
  <c r="G21" i="2"/>
  <c r="J21" i="2" s="1"/>
</calcChain>
</file>

<file path=xl/sharedStrings.xml><?xml version="1.0" encoding="utf-8"?>
<sst xmlns="http://schemas.openxmlformats.org/spreadsheetml/2006/main" count="710" uniqueCount="144">
  <si>
    <t>t (perlakuan)</t>
  </si>
  <si>
    <t>r (ulangan)</t>
  </si>
  <si>
    <t>total</t>
  </si>
  <si>
    <t>TOTAL</t>
  </si>
  <si>
    <t>BNJ 5%</t>
  </si>
  <si>
    <t>SK</t>
  </si>
  <si>
    <t>DB</t>
  </si>
  <si>
    <t>JK</t>
  </si>
  <si>
    <t>KT</t>
  </si>
  <si>
    <t>F Hit</t>
  </si>
  <si>
    <t>F Tab</t>
  </si>
  <si>
    <t>KET</t>
  </si>
  <si>
    <t>Kelompok</t>
  </si>
  <si>
    <t>tn</t>
  </si>
  <si>
    <t>Perlakuan</t>
  </si>
  <si>
    <t>Galat/sisa</t>
  </si>
  <si>
    <t>Total</t>
  </si>
  <si>
    <t>S</t>
  </si>
  <si>
    <t>K</t>
  </si>
  <si>
    <t>S1K1</t>
  </si>
  <si>
    <t>S1K2</t>
  </si>
  <si>
    <t>S1K3</t>
  </si>
  <si>
    <t>S2K1</t>
  </si>
  <si>
    <t>S2K2</t>
  </si>
  <si>
    <t>S2K3</t>
  </si>
  <si>
    <t>S1</t>
  </si>
  <si>
    <t>S2</t>
  </si>
  <si>
    <t>S3</t>
  </si>
  <si>
    <t>K1</t>
  </si>
  <si>
    <t>K2</t>
  </si>
  <si>
    <t>K3</t>
  </si>
  <si>
    <t>S3K1</t>
  </si>
  <si>
    <t>S3K2</t>
  </si>
  <si>
    <t>S3K3</t>
  </si>
  <si>
    <t xml:space="preserve">total </t>
  </si>
  <si>
    <t>perlakuan</t>
  </si>
  <si>
    <t>FK</t>
  </si>
  <si>
    <t>rata-rata</t>
  </si>
  <si>
    <t>a</t>
  </si>
  <si>
    <t>b</t>
  </si>
  <si>
    <t>panelis</t>
  </si>
  <si>
    <t xml:space="preserve">kode sampel </t>
  </si>
  <si>
    <t>RANK</t>
  </si>
  <si>
    <t>Panelis</t>
  </si>
  <si>
    <t>Rata-Rata</t>
  </si>
  <si>
    <t>T</t>
  </si>
  <si>
    <t xml:space="preserve">Rerata </t>
  </si>
  <si>
    <t>X2</t>
  </si>
  <si>
    <t>total rangking</t>
  </si>
  <si>
    <t>Titik Kritis</t>
  </si>
  <si>
    <t>S1K1 ( sukrosa 65% : karagenan 22%)</t>
  </si>
  <si>
    <t>S1K2 ( sukrosa 65% : karagenan 27%)</t>
  </si>
  <si>
    <t>S1K3 ( sukrosa 65% : karagenan 32%)</t>
  </si>
  <si>
    <t>S2K1 ( sukrosa 75% : karagenan 22%)</t>
  </si>
  <si>
    <t>S2K2 ( sukrosa 75% : karagenan 27%)</t>
  </si>
  <si>
    <t>S2K3 ( sukrosa 75% : karagenan 32%)</t>
  </si>
  <si>
    <t>S3K1 ( sukrosa 85% : karagenan 22%)</t>
  </si>
  <si>
    <t>S3K2 ( sukrosa 85% : karagenan 27%)</t>
  </si>
  <si>
    <t>S3K3 ( sukrosa 85% : karagenan 32%)</t>
  </si>
  <si>
    <t>Organoleptik Warna</t>
  </si>
  <si>
    <t>Rata-rata</t>
  </si>
  <si>
    <t xml:space="preserve">T&lt;X2 </t>
  </si>
  <si>
    <t>Organoleptik Tekstur</t>
  </si>
  <si>
    <t>T&lt; X2</t>
  </si>
  <si>
    <t>H0 ditolak</t>
  </si>
  <si>
    <t>Organolanoleptik Rasa</t>
  </si>
  <si>
    <t>SAMPEL</t>
  </si>
  <si>
    <t>PERLAKUAN</t>
  </si>
  <si>
    <t>ULANGAN</t>
  </si>
  <si>
    <t>RERATA</t>
  </si>
  <si>
    <t>TABEL 2 ARAH</t>
  </si>
  <si>
    <t>TABEL ANOVA RAK FAKTORIAL UJI KADAR AIR</t>
  </si>
  <si>
    <t>GRAND TOTAL</t>
  </si>
  <si>
    <t>FAKTOR S</t>
  </si>
  <si>
    <t>FAKTOR K</t>
  </si>
  <si>
    <t>TABEL ANOVA RAK FAKTORIAL UJI TEKSTUR</t>
  </si>
  <si>
    <t>TABEL ANOVA RAK FAKTORIAL UJI WARNA L</t>
  </si>
  <si>
    <t>AWAL</t>
  </si>
  <si>
    <t>SETELAH DIURUTKAN</t>
  </si>
  <si>
    <t>HASIL</t>
  </si>
  <si>
    <t>NOTASI</t>
  </si>
  <si>
    <t>ab</t>
  </si>
  <si>
    <t>TABEL ANOVA RAK FAKTORIAL UJI WARNA A</t>
  </si>
  <si>
    <t>TABEL ANOVA RAK FAKTORIAL UJI WARNA B</t>
  </si>
  <si>
    <t>TABEL ANOVA RAK FAKTORIAL UJI KADAR ABU</t>
  </si>
  <si>
    <t>TABEL ANOVA RAK FAKTORIAL UJI GULA REDUKSI</t>
  </si>
  <si>
    <t>PANELIS</t>
  </si>
  <si>
    <t>KODE SAMPEL</t>
  </si>
  <si>
    <t>RATA-RATA</t>
  </si>
  <si>
    <t>TOTAL RANKING</t>
  </si>
  <si>
    <t>T &lt; X2</t>
  </si>
  <si>
    <t>KONSENTRASI SUKROSA</t>
  </si>
  <si>
    <t>S1 (65%)</t>
  </si>
  <si>
    <t>S2 (75%)</t>
  </si>
  <si>
    <t>S3 (85%)</t>
  </si>
  <si>
    <t>K1 (22%)</t>
  </si>
  <si>
    <t>K2 (27%)</t>
  </si>
  <si>
    <t>K3 (32%)</t>
  </si>
  <si>
    <t>KONSENTRASI KARAGENAN</t>
  </si>
  <si>
    <t>15,10 a</t>
  </si>
  <si>
    <t>13,40 a</t>
  </si>
  <si>
    <t>25,17 b</t>
  </si>
  <si>
    <t>15,26 a</t>
  </si>
  <si>
    <t>15,37 a</t>
  </si>
  <si>
    <t>15,17 a</t>
  </si>
  <si>
    <t>18,32 ab</t>
  </si>
  <si>
    <t>27,15 b</t>
  </si>
  <si>
    <t>17,75 ab</t>
  </si>
  <si>
    <t>Keterangan : angka-angka yang diikuti oleh huruf yang sama menunjukkan berbeda tidak nyata berdasarkan uji BNJ 5%</t>
  </si>
  <si>
    <t>TABEL DI FILE WORD SKRIPSI</t>
  </si>
  <si>
    <t>S1 (Sukrosa 65%)</t>
  </si>
  <si>
    <t>S2 (Sukrosa 75%)</t>
  </si>
  <si>
    <t>S3 (Sukrosa 85%)</t>
  </si>
  <si>
    <t>Kadar Air (%)</t>
  </si>
  <si>
    <t>K1 (Karagenan 22%)</t>
  </si>
  <si>
    <t>K2 (Karagenan 27%)</t>
  </si>
  <si>
    <t>K3 (Karagenan 32%)</t>
  </si>
  <si>
    <t>TABEL ANOVA RAK FAKTORIAL UJI VITAMIN C</t>
  </si>
  <si>
    <t>UJI BNJ 5%</t>
  </si>
  <si>
    <t xml:space="preserve">notasi </t>
  </si>
  <si>
    <t xml:space="preserve">rata-rata </t>
  </si>
  <si>
    <t xml:space="preserve">H0 ditolak </t>
  </si>
  <si>
    <t xml:space="preserve">tn </t>
  </si>
  <si>
    <t>c</t>
  </si>
  <si>
    <t>bc</t>
  </si>
  <si>
    <t>H0 Diterima</t>
  </si>
  <si>
    <t xml:space="preserve">rerata </t>
  </si>
  <si>
    <t>Rerata</t>
  </si>
  <si>
    <t>Tekstur</t>
  </si>
  <si>
    <t xml:space="preserve">Vitamin C (%) </t>
  </si>
  <si>
    <r>
      <t xml:space="preserve">Warna </t>
    </r>
    <r>
      <rPr>
        <b/>
        <i/>
        <sz val="12"/>
        <color theme="1"/>
        <rFont val="Times New Roman"/>
        <family val="1"/>
      </rPr>
      <t>lightness</t>
    </r>
  </si>
  <si>
    <t>FK ( FAKTOR KOREKSI)</t>
  </si>
  <si>
    <t>JK TOTAL</t>
  </si>
  <si>
    <t xml:space="preserve">JK,KELOMPOK </t>
  </si>
  <si>
    <t xml:space="preserve">JK PERLAKUAN </t>
  </si>
  <si>
    <t>JKgalat = JKtotal – JKkelompok – Jkperlakuan</t>
  </si>
  <si>
    <t>RUMUS KUADRAT TENGAN</t>
  </si>
  <si>
    <t>KTP = JKP/P-1</t>
  </si>
  <si>
    <t>KTK = JKK/K-1</t>
  </si>
  <si>
    <t>KTG=JKG(P-1)(K-1)</t>
  </si>
  <si>
    <t>F HITUNG = KTP/KTG</t>
  </si>
  <si>
    <t>F HITUNG K = KTK/KTG</t>
  </si>
  <si>
    <t>rata rata</t>
  </si>
  <si>
    <t>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</si>
</sst>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trike/>
      <sz val="12"/>
      <name val="Times New Roman"/>
      <family val="1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3" borderId="0" xfId="0" applyFill="1"/>
    <xf numFmtId="0" fontId="0" fillId="2" borderId="0" xfId="0" applyFill="1"/>
    <xf numFmtId="0" fontId="2" fillId="0" borderId="0" xfId="0" applyFont="1"/>
    <xf numFmtId="2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5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/>
    <xf numFmtId="2" fontId="2" fillId="0" borderId="0" xfId="0" applyNumberFormat="1" applyFont="1"/>
    <xf numFmtId="2" fontId="0" fillId="0" borderId="4" xfId="0" applyNumberFormat="1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7" fillId="5" borderId="1" xfId="0" applyFont="1" applyFill="1" applyBorder="1"/>
    <xf numFmtId="0" fontId="8" fillId="0" borderId="1" xfId="0" applyFont="1" applyBorder="1"/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2" fontId="4" fillId="2" borderId="1" xfId="0" applyNumberFormat="1" applyFont="1" applyFill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4" fillId="2" borderId="14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2" fontId="4" fillId="2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2" fontId="4" fillId="0" borderId="0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/>
    </xf>
    <xf numFmtId="0" fontId="4" fillId="0" borderId="0" xfId="0" applyFont="1" applyBorder="1"/>
    <xf numFmtId="164" fontId="4" fillId="4" borderId="1" xfId="0" applyNumberFormat="1" applyFont="1" applyFill="1" applyBorder="1" applyAlignment="1">
      <alignment vertical="center"/>
    </xf>
    <xf numFmtId="2" fontId="9" fillId="9" borderId="14" xfId="0" applyNumberFormat="1" applyFont="1" applyFill="1" applyBorder="1" applyAlignment="1">
      <alignment horizontal="center" vertical="center" wrapText="1"/>
    </xf>
    <xf numFmtId="0" fontId="9" fillId="9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8" xfId="0" applyFont="1" applyBorder="1"/>
    <xf numFmtId="0" fontId="4" fillId="0" borderId="18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4" fillId="0" borderId="20" xfId="0" applyFont="1" applyBorder="1" applyAlignment="1"/>
    <xf numFmtId="0" fontId="4" fillId="0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2" borderId="1" xfId="0" applyFont="1" applyFill="1" applyBorder="1"/>
    <xf numFmtId="0" fontId="4" fillId="0" borderId="0" xfId="0" applyFont="1" applyFill="1" applyBorder="1"/>
    <xf numFmtId="0" fontId="4" fillId="0" borderId="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right" vertical="center" wrapText="1"/>
    </xf>
    <xf numFmtId="2" fontId="4" fillId="0" borderId="19" xfId="0" applyNumberFormat="1" applyFont="1" applyBorder="1" applyAlignment="1">
      <alignment horizontal="right"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2" fontId="4" fillId="0" borderId="0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4" fillId="0" borderId="14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2" fontId="4" fillId="0" borderId="4" xfId="0" applyNumberFormat="1" applyFont="1" applyBorder="1" applyAlignment="1">
      <alignment vertical="center"/>
    </xf>
    <xf numFmtId="0" fontId="4" fillId="8" borderId="1" xfId="0" applyFont="1" applyFill="1" applyBorder="1" applyAlignment="1">
      <alignment vertical="center"/>
    </xf>
    <xf numFmtId="2" fontId="4" fillId="8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2" fontId="4" fillId="3" borderId="1" xfId="0" applyNumberFormat="1" applyFont="1" applyFill="1" applyBorder="1" applyAlignment="1">
      <alignment vertical="center"/>
    </xf>
    <xf numFmtId="0" fontId="4" fillId="7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2" fontId="2" fillId="0" borderId="0" xfId="0" applyNumberFormat="1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12" xfId="0" applyFont="1" applyBorder="1" applyAlignment="1">
      <alignment horizontal="center" vertical="center"/>
    </xf>
    <xf numFmtId="0" fontId="4" fillId="0" borderId="23" xfId="0" applyFont="1" applyBorder="1"/>
    <xf numFmtId="0" fontId="2" fillId="0" borderId="17" xfId="0" applyFont="1" applyBorder="1"/>
    <xf numFmtId="0" fontId="2" fillId="0" borderId="17" xfId="0" applyFont="1" applyBorder="1" applyAlignment="1">
      <alignment horizontal="center" vertical="center"/>
    </xf>
    <xf numFmtId="2" fontId="2" fillId="0" borderId="17" xfId="0" applyNumberFormat="1" applyFont="1" applyBorder="1"/>
    <xf numFmtId="0" fontId="4" fillId="0" borderId="24" xfId="0" applyFont="1" applyBorder="1"/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4" fillId="0" borderId="12" xfId="0" applyFont="1" applyBorder="1"/>
    <xf numFmtId="0" fontId="4" fillId="0" borderId="17" xfId="0" applyFont="1" applyBorder="1"/>
    <xf numFmtId="0" fontId="4" fillId="0" borderId="23" xfId="0" applyFont="1" applyBorder="1" applyAlignment="1">
      <alignment horizontal="center" vertical="center"/>
    </xf>
    <xf numFmtId="0" fontId="4" fillId="0" borderId="14" xfId="0" applyFont="1" applyBorder="1"/>
    <xf numFmtId="0" fontId="4" fillId="0" borderId="20" xfId="0" applyFont="1" applyBorder="1" applyAlignment="1">
      <alignment horizontal="center" vertical="center"/>
    </xf>
    <xf numFmtId="2" fontId="2" fillId="0" borderId="0" xfId="0" applyNumberFormat="1" applyFont="1" applyAlignment="1"/>
    <xf numFmtId="2" fontId="0" fillId="0" borderId="1" xfId="0" applyNumberFormat="1" applyBorder="1"/>
    <xf numFmtId="2" fontId="1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208372</xdr:colOff>
      <xdr:row>18</xdr:row>
      <xdr:rowOff>44646</xdr:rowOff>
    </xdr:from>
    <xdr:to>
      <xdr:col>14</xdr:col>
      <xdr:colOff>163712</xdr:colOff>
      <xdr:row>20</xdr:row>
      <xdr:rowOff>106832</xdr:rowOff>
    </xdr:to>
    <xdr:pic>
      <xdr:nvPicPr>
        <xdr:cNvPr id="3" name="image22.pn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26849" y="3571873"/>
          <a:ext cx="759011" cy="478904"/>
        </a:xfrm>
        <a:prstGeom prst="rect">
          <a:avLst/>
        </a:prstGeom>
      </xdr:spPr>
    </xdr:pic>
    <xdr:clientData/>
  </xdr:twoCellAnchor>
  <xdr:twoCellAnchor editAs="oneCell">
    <xdr:from>
      <xdr:col>12</xdr:col>
      <xdr:colOff>44648</xdr:colOff>
      <xdr:row>21</xdr:row>
      <xdr:rowOff>178593</xdr:rowOff>
    </xdr:from>
    <xdr:to>
      <xdr:col>14</xdr:col>
      <xdr:colOff>357188</xdr:colOff>
      <xdr:row>23</xdr:row>
      <xdr:rowOff>131604</xdr:rowOff>
    </xdr:to>
    <xdr:pic>
      <xdr:nvPicPr>
        <xdr:cNvPr id="4" name="image23.png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974336" y="4330898"/>
          <a:ext cx="1905000" cy="369729"/>
        </a:xfrm>
        <a:prstGeom prst="rect">
          <a:avLst/>
        </a:prstGeom>
      </xdr:spPr>
    </xdr:pic>
    <xdr:clientData/>
  </xdr:twoCellAnchor>
  <xdr:twoCellAnchor editAs="oneCell">
    <xdr:from>
      <xdr:col>12</xdr:col>
      <xdr:colOff>550662</xdr:colOff>
      <xdr:row>24</xdr:row>
      <xdr:rowOff>14881</xdr:rowOff>
    </xdr:from>
    <xdr:to>
      <xdr:col>15</xdr:col>
      <xdr:colOff>325199</xdr:colOff>
      <xdr:row>26</xdr:row>
      <xdr:rowOff>141127</xdr:rowOff>
    </xdr:to>
    <xdr:pic>
      <xdr:nvPicPr>
        <xdr:cNvPr id="5" name="image24.png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480350" y="4792264"/>
          <a:ext cx="2170669" cy="542965"/>
        </a:xfrm>
        <a:prstGeom prst="rect">
          <a:avLst/>
        </a:prstGeom>
      </xdr:spPr>
    </xdr:pic>
    <xdr:clientData/>
  </xdr:twoCellAnchor>
  <xdr:twoCellAnchor editAs="oneCell">
    <xdr:from>
      <xdr:col>12</xdr:col>
      <xdr:colOff>571501</xdr:colOff>
      <xdr:row>27</xdr:row>
      <xdr:rowOff>38100</xdr:rowOff>
    </xdr:from>
    <xdr:to>
      <xdr:col>15</xdr:col>
      <xdr:colOff>209551</xdr:colOff>
      <xdr:row>29</xdr:row>
      <xdr:rowOff>84455</xdr:rowOff>
    </xdr:to>
    <xdr:pic>
      <xdr:nvPicPr>
        <xdr:cNvPr id="6" name="image25.png"/>
        <xdr:cNvPicPr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525001" y="5695950"/>
          <a:ext cx="2057400" cy="4654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35</xdr:row>
      <xdr:rowOff>166376</xdr:rowOff>
    </xdr:from>
    <xdr:to>
      <xdr:col>6</xdr:col>
      <xdr:colOff>484585</xdr:colOff>
      <xdr:row>40</xdr:row>
      <xdr:rowOff>32350</xdr:rowOff>
    </xdr:to>
    <xdr:pic>
      <xdr:nvPicPr>
        <xdr:cNvPr id="2" name="Picture 1" descr=" ">
          <a:extLst>
            <a:ext uri="{FF2B5EF4-FFF2-40B4-BE49-F238E27FC236}">
              <a16:creationId xmlns="" xmlns:a16="http://schemas.microsoft.com/office/drawing/2014/main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34390" y="7004838"/>
          <a:ext cx="4527214" cy="84289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335076</xdr:colOff>
      <xdr:row>38</xdr:row>
      <xdr:rowOff>42522</xdr:rowOff>
    </xdr:from>
    <xdr:to>
      <xdr:col>18</xdr:col>
      <xdr:colOff>87362</xdr:colOff>
      <xdr:row>42</xdr:row>
      <xdr:rowOff>112604</xdr:rowOff>
    </xdr:to>
    <xdr:pic>
      <xdr:nvPicPr>
        <xdr:cNvPr id="3" name="Picture 2" descr=" ">
          <a:extLst>
            <a:ext uri="{FF2B5EF4-FFF2-40B4-BE49-F238E27FC236}">
              <a16:creationId xmlns="" xmlns:a16="http://schemas.microsoft.com/office/drawing/2014/main" id="{60B95DDF-CAD1-4DD0-A607-9F51CE6FFF4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682933" y="7907451"/>
          <a:ext cx="3426215" cy="845689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149045</xdr:colOff>
      <xdr:row>37</xdr:row>
      <xdr:rowOff>79427</xdr:rowOff>
    </xdr:from>
    <xdr:to>
      <xdr:col>16</xdr:col>
      <xdr:colOff>562300</xdr:colOff>
      <xdr:row>41</xdr:row>
      <xdr:rowOff>76902</xdr:rowOff>
    </xdr:to>
    <xdr:pic>
      <xdr:nvPicPr>
        <xdr:cNvPr id="2" name="Picture 1" descr=" ">
          <a:extLst>
            <a:ext uri="{FF2B5EF4-FFF2-40B4-BE49-F238E27FC236}">
              <a16:creationId xmlns="" xmlns:a16="http://schemas.microsoft.com/office/drawing/2014/main" id="{FE71C64F-A5BE-4B50-9C43-371DCDB0422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84581" y="7753856"/>
          <a:ext cx="3474862" cy="773082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577522</xdr:colOff>
      <xdr:row>37</xdr:row>
      <xdr:rowOff>148349</xdr:rowOff>
    </xdr:from>
    <xdr:to>
      <xdr:col>18</xdr:col>
      <xdr:colOff>376154</xdr:colOff>
      <xdr:row>41</xdr:row>
      <xdr:rowOff>108619</xdr:rowOff>
    </xdr:to>
    <xdr:pic>
      <xdr:nvPicPr>
        <xdr:cNvPr id="2" name="Picture 1" descr=" ">
          <a:extLst>
            <a:ext uri="{FF2B5EF4-FFF2-40B4-BE49-F238E27FC236}">
              <a16:creationId xmlns="" xmlns:a16="http://schemas.microsoft.com/office/drawing/2014/main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213272" y="7895349"/>
          <a:ext cx="4021382" cy="73814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U26"/>
  <sheetViews>
    <sheetView tabSelected="1" zoomScale="53" zoomScaleNormal="53" workbookViewId="0">
      <selection activeCell="C18" sqref="C18:J26"/>
    </sheetView>
  </sheetViews>
  <sheetFormatPr defaultRowHeight="15.75" x14ac:dyDescent="0.25"/>
  <cols>
    <col min="1" max="2" width="9.140625" style="44"/>
    <col min="3" max="3" width="18.85546875" style="44" customWidth="1"/>
    <col min="4" max="6" width="9.140625" style="44"/>
    <col min="7" max="7" width="10.42578125" style="44" customWidth="1"/>
    <col min="8" max="8" width="11.42578125" style="44" customWidth="1"/>
    <col min="9" max="9" width="9.140625" style="44"/>
    <col min="10" max="10" width="14.28515625" style="44" customWidth="1"/>
    <col min="11" max="11" width="12.140625" style="44" customWidth="1"/>
    <col min="12" max="12" width="12" style="44" customWidth="1"/>
    <col min="13" max="13" width="11.85546875" style="44" customWidth="1"/>
    <col min="14" max="14" width="12" style="44" customWidth="1"/>
    <col min="15" max="15" width="12.140625" style="44" customWidth="1"/>
    <col min="16" max="16" width="9.140625" style="44"/>
    <col min="17" max="17" width="15.42578125" style="44" customWidth="1"/>
    <col min="18" max="18" width="15.28515625" style="44" customWidth="1"/>
    <col min="19" max="16384" width="9.140625" style="44"/>
  </cols>
  <sheetData>
    <row r="1" spans="3:15" x14ac:dyDescent="0.25">
      <c r="J1" s="115" t="s">
        <v>70</v>
      </c>
      <c r="K1" s="116"/>
      <c r="L1" s="116"/>
      <c r="M1" s="116"/>
      <c r="N1" s="117"/>
      <c r="O1" s="57"/>
    </row>
    <row r="2" spans="3:15" x14ac:dyDescent="0.25">
      <c r="C2" s="154" t="s">
        <v>66</v>
      </c>
      <c r="D2" s="154"/>
      <c r="E2" s="154"/>
      <c r="F2" s="154"/>
      <c r="G2" s="154" t="s">
        <v>3</v>
      </c>
      <c r="H2" s="155" t="s">
        <v>69</v>
      </c>
      <c r="J2" s="113" t="s">
        <v>73</v>
      </c>
      <c r="K2" s="115" t="s">
        <v>74</v>
      </c>
      <c r="L2" s="116"/>
      <c r="M2" s="116"/>
      <c r="N2" s="112" t="s">
        <v>3</v>
      </c>
      <c r="O2" s="150" t="s">
        <v>120</v>
      </c>
    </row>
    <row r="3" spans="3:15" x14ac:dyDescent="0.25">
      <c r="C3" s="154" t="s">
        <v>67</v>
      </c>
      <c r="D3" s="154" t="s">
        <v>68</v>
      </c>
      <c r="E3" s="154"/>
      <c r="F3" s="154"/>
      <c r="G3" s="154"/>
      <c r="H3" s="156"/>
      <c r="J3" s="114"/>
      <c r="K3" s="112" t="s">
        <v>28</v>
      </c>
      <c r="L3" s="112" t="s">
        <v>29</v>
      </c>
      <c r="M3" s="115" t="s">
        <v>30</v>
      </c>
      <c r="N3" s="112"/>
      <c r="O3" s="150"/>
    </row>
    <row r="4" spans="3:15" x14ac:dyDescent="0.25">
      <c r="C4" s="154"/>
      <c r="D4" s="32">
        <v>1</v>
      </c>
      <c r="E4" s="32">
        <v>2</v>
      </c>
      <c r="F4" s="32">
        <v>3</v>
      </c>
      <c r="G4" s="154"/>
      <c r="H4" s="157"/>
      <c r="J4" s="112" t="s">
        <v>25</v>
      </c>
      <c r="K4" s="50">
        <f>G5</f>
        <v>119.17999999999999</v>
      </c>
      <c r="L4" s="50">
        <f>G6</f>
        <v>117.19</v>
      </c>
      <c r="M4" s="62">
        <f>G7</f>
        <v>110.66</v>
      </c>
      <c r="N4" s="46">
        <f>SUM(K4:M4)</f>
        <v>347.03</v>
      </c>
      <c r="O4" s="61">
        <f>N4/9</f>
        <v>38.558888888888887</v>
      </c>
    </row>
    <row r="5" spans="3:15" x14ac:dyDescent="0.25">
      <c r="C5" s="32" t="s">
        <v>19</v>
      </c>
      <c r="D5" s="32">
        <v>40.869999999999997</v>
      </c>
      <c r="E5" s="45">
        <v>39.729999999999997</v>
      </c>
      <c r="F5" s="32">
        <v>38.58</v>
      </c>
      <c r="G5" s="48">
        <f>SUM(D5:F5)</f>
        <v>119.17999999999999</v>
      </c>
      <c r="H5" s="46">
        <f>AVERAGE(D5:F5)</f>
        <v>39.726666666666667</v>
      </c>
      <c r="J5" s="112" t="s">
        <v>26</v>
      </c>
      <c r="K5" s="50">
        <f>G8</f>
        <v>122.56</v>
      </c>
      <c r="L5" s="50">
        <f>G9</f>
        <v>121.22</v>
      </c>
      <c r="M5" s="62">
        <f>G10</f>
        <v>119.57000000000001</v>
      </c>
      <c r="N5" s="46">
        <f t="shared" ref="N5:N6" si="0">SUM(K5:M5)</f>
        <v>363.35</v>
      </c>
      <c r="O5" s="61">
        <f t="shared" ref="O5:O6" si="1">N5/9</f>
        <v>40.372222222222227</v>
      </c>
    </row>
    <row r="6" spans="3:15" x14ac:dyDescent="0.25">
      <c r="C6" s="32" t="s">
        <v>20</v>
      </c>
      <c r="D6" s="32">
        <v>40.11</v>
      </c>
      <c r="E6" s="45">
        <v>40.75</v>
      </c>
      <c r="F6" s="32">
        <v>36.33</v>
      </c>
      <c r="G6" s="48">
        <f t="shared" ref="G6:G13" si="2">SUM(D6:F6)</f>
        <v>117.19</v>
      </c>
      <c r="H6" s="46">
        <f t="shared" ref="H6:H13" si="3">AVERAGE(D6:F6)</f>
        <v>39.063333333333333</v>
      </c>
      <c r="J6" s="112" t="s">
        <v>27</v>
      </c>
      <c r="K6" s="50">
        <f>G11</f>
        <v>128.18</v>
      </c>
      <c r="L6" s="50">
        <f>G12</f>
        <v>125.02999999999999</v>
      </c>
      <c r="M6" s="62">
        <f>G13</f>
        <v>122.62</v>
      </c>
      <c r="N6" s="46">
        <f t="shared" si="0"/>
        <v>375.83</v>
      </c>
      <c r="O6" s="61">
        <f t="shared" si="1"/>
        <v>41.75888888888889</v>
      </c>
    </row>
    <row r="7" spans="3:15" x14ac:dyDescent="0.25">
      <c r="C7" s="32" t="s">
        <v>21</v>
      </c>
      <c r="D7" s="32">
        <v>35.659999999999997</v>
      </c>
      <c r="E7" s="45">
        <v>37.18</v>
      </c>
      <c r="F7" s="32">
        <v>37.82</v>
      </c>
      <c r="G7" s="48">
        <f t="shared" si="2"/>
        <v>110.66</v>
      </c>
      <c r="H7" s="46">
        <f t="shared" si="3"/>
        <v>36.886666666666663</v>
      </c>
      <c r="J7" s="32" t="s">
        <v>3</v>
      </c>
      <c r="K7" s="51">
        <f>SUM(K4:K6)</f>
        <v>369.92</v>
      </c>
      <c r="L7" s="51">
        <f t="shared" ref="L7:M7" si="4">SUM(L4:L6)</f>
        <v>363.44</v>
      </c>
      <c r="M7" s="51">
        <f t="shared" si="4"/>
        <v>352.85</v>
      </c>
      <c r="N7" s="52">
        <f>SUM(K7:M7)</f>
        <v>1086.21</v>
      </c>
      <c r="O7" s="49"/>
    </row>
    <row r="8" spans="3:15" x14ac:dyDescent="0.25">
      <c r="C8" s="32" t="s">
        <v>22</v>
      </c>
      <c r="D8" s="32">
        <v>40.54</v>
      </c>
      <c r="E8" s="45">
        <v>41.05</v>
      </c>
      <c r="F8" s="45">
        <v>40.97</v>
      </c>
      <c r="G8" s="48">
        <f t="shared" si="2"/>
        <v>122.56</v>
      </c>
      <c r="H8" s="46">
        <f t="shared" si="3"/>
        <v>40.853333333333332</v>
      </c>
      <c r="J8" s="44" t="s">
        <v>60</v>
      </c>
      <c r="K8" s="49">
        <f>K7/9</f>
        <v>41.102222222222224</v>
      </c>
      <c r="L8" s="49">
        <f t="shared" ref="L8:M8" si="5">L7/9</f>
        <v>40.382222222222225</v>
      </c>
      <c r="M8" s="49">
        <f t="shared" si="5"/>
        <v>39.205555555555556</v>
      </c>
    </row>
    <row r="9" spans="3:15" x14ac:dyDescent="0.25">
      <c r="C9" s="32" t="s">
        <v>23</v>
      </c>
      <c r="D9" s="32">
        <v>41.13</v>
      </c>
      <c r="E9" s="45">
        <v>40.36</v>
      </c>
      <c r="F9" s="32">
        <v>39.729999999999997</v>
      </c>
      <c r="G9" s="48">
        <f t="shared" si="2"/>
        <v>121.22</v>
      </c>
      <c r="H9" s="46">
        <f t="shared" si="3"/>
        <v>40.406666666666666</v>
      </c>
      <c r="J9" s="58"/>
      <c r="K9" s="59"/>
      <c r="L9" s="59"/>
      <c r="M9" s="59"/>
      <c r="N9" s="49"/>
      <c r="O9" s="49"/>
    </row>
    <row r="10" spans="3:15" x14ac:dyDescent="0.25">
      <c r="C10" s="32" t="s">
        <v>24</v>
      </c>
      <c r="D10" s="32">
        <v>40.24</v>
      </c>
      <c r="E10" s="32">
        <v>39.22</v>
      </c>
      <c r="F10" s="45">
        <v>40.11</v>
      </c>
      <c r="G10" s="48">
        <f t="shared" si="2"/>
        <v>119.57000000000001</v>
      </c>
      <c r="H10" s="46">
        <f t="shared" si="3"/>
        <v>39.856666666666669</v>
      </c>
      <c r="J10" s="124" t="s">
        <v>36</v>
      </c>
      <c r="K10" s="125">
        <f>G14^2/(K13*K14*K12)</f>
        <v>43698.22830000001</v>
      </c>
    </row>
    <row r="11" spans="3:15" x14ac:dyDescent="0.25">
      <c r="C11" s="32" t="s">
        <v>31</v>
      </c>
      <c r="D11" s="32">
        <v>42.25</v>
      </c>
      <c r="E11" s="45">
        <v>43.79</v>
      </c>
      <c r="F11" s="32">
        <v>42.14</v>
      </c>
      <c r="G11" s="48">
        <f t="shared" si="2"/>
        <v>128.18</v>
      </c>
      <c r="H11" s="46">
        <f t="shared" si="3"/>
        <v>42.726666666666667</v>
      </c>
      <c r="J11" s="47" t="s">
        <v>0</v>
      </c>
      <c r="K11" s="47">
        <v>9</v>
      </c>
    </row>
    <row r="12" spans="3:15" x14ac:dyDescent="0.25">
      <c r="C12" s="32" t="s">
        <v>32</v>
      </c>
      <c r="D12" s="32">
        <v>44.05</v>
      </c>
      <c r="E12" s="32">
        <v>40.869999999999997</v>
      </c>
      <c r="F12" s="32">
        <v>40.11</v>
      </c>
      <c r="G12" s="48">
        <f t="shared" si="2"/>
        <v>125.02999999999999</v>
      </c>
      <c r="H12" s="46">
        <f t="shared" si="3"/>
        <v>41.676666666666662</v>
      </c>
      <c r="J12" s="47" t="s">
        <v>1</v>
      </c>
      <c r="K12" s="47">
        <v>3</v>
      </c>
    </row>
    <row r="13" spans="3:15" x14ac:dyDescent="0.25">
      <c r="C13" s="32" t="s">
        <v>33</v>
      </c>
      <c r="D13" s="32">
        <v>37.06</v>
      </c>
      <c r="E13" s="45">
        <v>45.2</v>
      </c>
      <c r="F13" s="32">
        <v>40.36</v>
      </c>
      <c r="G13" s="48">
        <f t="shared" si="2"/>
        <v>122.62</v>
      </c>
      <c r="H13" s="46">
        <f t="shared" si="3"/>
        <v>40.873333333333335</v>
      </c>
      <c r="J13" s="47" t="s">
        <v>17</v>
      </c>
      <c r="K13" s="47">
        <v>3</v>
      </c>
    </row>
    <row r="14" spans="3:15" x14ac:dyDescent="0.25">
      <c r="C14" s="32" t="s">
        <v>72</v>
      </c>
      <c r="D14" s="45">
        <f>SUM(D5:D13)</f>
        <v>361.90999999999997</v>
      </c>
      <c r="E14" s="45">
        <f>SUM(E5:E13)</f>
        <v>368.15</v>
      </c>
      <c r="F14" s="45">
        <f>SUM(F5:F13)</f>
        <v>356.15</v>
      </c>
      <c r="G14" s="52">
        <f>SUM(G5:G13)</f>
        <v>1086.21</v>
      </c>
      <c r="H14" s="46"/>
      <c r="J14" s="47" t="s">
        <v>18</v>
      </c>
      <c r="K14" s="47">
        <v>3</v>
      </c>
      <c r="M14" s="44" t="s">
        <v>4</v>
      </c>
      <c r="N14" s="49">
        <f>5.031*((F25/K11)^0.5)</f>
        <v>3.0867260489174302</v>
      </c>
    </row>
    <row r="15" spans="3:15" x14ac:dyDescent="0.25">
      <c r="C15" s="63"/>
      <c r="D15" s="57"/>
      <c r="E15" s="57"/>
      <c r="J15" s="69"/>
    </row>
    <row r="16" spans="3:15" x14ac:dyDescent="0.25">
      <c r="C16" s="64"/>
      <c r="D16" s="57"/>
      <c r="E16" s="57"/>
      <c r="J16" s="69"/>
      <c r="M16" s="47" t="s">
        <v>14</v>
      </c>
      <c r="N16" s="47" t="s">
        <v>37</v>
      </c>
      <c r="O16" s="47" t="s">
        <v>119</v>
      </c>
    </row>
    <row r="17" spans="3:21" ht="16.5" thickBot="1" x14ac:dyDescent="0.3">
      <c r="C17" s="159" t="s">
        <v>85</v>
      </c>
      <c r="D17" s="159"/>
      <c r="E17" s="159"/>
      <c r="F17" s="159"/>
      <c r="G17" s="159"/>
      <c r="H17" s="159"/>
      <c r="I17" s="159"/>
      <c r="J17" s="159"/>
      <c r="M17" s="47" t="s">
        <v>25</v>
      </c>
      <c r="N17" s="46">
        <v>38.558888888888887</v>
      </c>
      <c r="O17" s="47" t="s">
        <v>38</v>
      </c>
      <c r="Q17" s="44" t="s">
        <v>25</v>
      </c>
      <c r="R17" s="49">
        <v>38.558888888888887</v>
      </c>
      <c r="S17" s="49">
        <f>R17+N$14</f>
        <v>41.645614937806315</v>
      </c>
      <c r="T17" s="44" t="s">
        <v>38</v>
      </c>
    </row>
    <row r="18" spans="3:21" ht="16.5" thickBot="1" x14ac:dyDescent="0.3">
      <c r="C18" s="160" t="s">
        <v>5</v>
      </c>
      <c r="D18" s="160" t="s">
        <v>6</v>
      </c>
      <c r="E18" s="160" t="s">
        <v>7</v>
      </c>
      <c r="F18" s="160" t="s">
        <v>8</v>
      </c>
      <c r="G18" s="160" t="s">
        <v>9</v>
      </c>
      <c r="H18" s="162" t="s">
        <v>10</v>
      </c>
      <c r="I18" s="163"/>
      <c r="J18" s="164" t="s">
        <v>11</v>
      </c>
      <c r="M18" s="47" t="s">
        <v>26</v>
      </c>
      <c r="N18" s="46">
        <v>40.372222222222227</v>
      </c>
      <c r="O18" s="47" t="s">
        <v>81</v>
      </c>
      <c r="Q18" s="44" t="s">
        <v>26</v>
      </c>
      <c r="R18" s="49">
        <v>40.372222222222227</v>
      </c>
      <c r="S18" s="49">
        <f>R18+N$14</f>
        <v>43.458948271139654</v>
      </c>
      <c r="T18" s="44" t="s">
        <v>81</v>
      </c>
      <c r="U18" s="49">
        <f>R19-R18</f>
        <v>1.3866666666666632</v>
      </c>
    </row>
    <row r="19" spans="3:21" ht="16.5" thickBot="1" x14ac:dyDescent="0.3">
      <c r="C19" s="161"/>
      <c r="D19" s="161"/>
      <c r="E19" s="161"/>
      <c r="F19" s="161"/>
      <c r="G19" s="161"/>
      <c r="H19" s="41">
        <v>0.05</v>
      </c>
      <c r="I19" s="41">
        <v>0.01</v>
      </c>
      <c r="J19" s="165"/>
      <c r="M19" s="47" t="s">
        <v>27</v>
      </c>
      <c r="N19" s="46">
        <v>41.75888888888889</v>
      </c>
      <c r="O19" s="47" t="s">
        <v>39</v>
      </c>
      <c r="Q19" s="44" t="s">
        <v>27</v>
      </c>
      <c r="R19" s="49">
        <v>41.75888888888889</v>
      </c>
      <c r="S19" s="49">
        <f>R19+N$14</f>
        <v>44.845614937806317</v>
      </c>
      <c r="T19" s="44" t="s">
        <v>39</v>
      </c>
    </row>
    <row r="20" spans="3:21" ht="16.5" thickBot="1" x14ac:dyDescent="0.3">
      <c r="C20" s="42" t="s">
        <v>12</v>
      </c>
      <c r="D20" s="53">
        <f>K12-1</f>
        <v>2</v>
      </c>
      <c r="E20" s="54">
        <f>(SUMSQ(D14:F14)/(K11))-K10</f>
        <v>8.0042666666486184</v>
      </c>
      <c r="F20" s="54">
        <f>E20/D20</f>
        <v>4.0021333333243092</v>
      </c>
      <c r="G20" s="55">
        <f>F20/F25</f>
        <v>1.1813035377139702</v>
      </c>
      <c r="H20" s="54">
        <f>FINV(H19,D20,D25)</f>
        <v>3.6337234675916301</v>
      </c>
      <c r="I20" s="54">
        <f>FINV(I19,D20,D25)</f>
        <v>6.2262352803113821</v>
      </c>
      <c r="J20" s="43" t="str">
        <f>IF(G20&lt;H20,"tn",IF(G20&lt;I20,"*","**"))</f>
        <v>tn</v>
      </c>
      <c r="M20" s="47" t="s">
        <v>4</v>
      </c>
      <c r="N20" s="158">
        <f>N14</f>
        <v>3.0867260489174302</v>
      </c>
      <c r="O20" s="158"/>
    </row>
    <row r="21" spans="3:21" ht="16.5" thickBot="1" x14ac:dyDescent="0.3">
      <c r="C21" s="42" t="s">
        <v>14</v>
      </c>
      <c r="D21" s="53">
        <f>(K13*K14)-1</f>
        <v>8</v>
      </c>
      <c r="E21" s="54">
        <f>(SUMSQ(G5:G13)/3)-K10</f>
        <v>66.274599999989732</v>
      </c>
      <c r="F21" s="54">
        <f t="shared" ref="F21:F26" si="6">E21/D21</f>
        <v>8.2843249999987165</v>
      </c>
      <c r="G21" s="55">
        <f>F21/F25</f>
        <v>2.4452714627430794</v>
      </c>
      <c r="H21" s="54">
        <f>FINV(H19,D21,D25)</f>
        <v>2.5910961798744014</v>
      </c>
      <c r="I21" s="54">
        <f>FINV(I19,D21,D25)</f>
        <v>3.8895721399261927</v>
      </c>
      <c r="J21" s="43" t="str">
        <f t="shared" ref="J21:J24" si="7">IF(G21&lt;H21,"tn",IF(G21&lt;I21,"*","**"))</f>
        <v>tn</v>
      </c>
      <c r="M21" s="47" t="s">
        <v>28</v>
      </c>
      <c r="N21" s="46">
        <v>39.972222222222221</v>
      </c>
      <c r="O21" s="47"/>
    </row>
    <row r="22" spans="3:21" ht="16.5" thickBot="1" x14ac:dyDescent="0.3">
      <c r="C22" s="42" t="s">
        <v>17</v>
      </c>
      <c r="D22" s="53">
        <f>K13-1</f>
        <v>2</v>
      </c>
      <c r="E22" s="54">
        <f>(SUMSQ(N4:N6)/9)-K10</f>
        <v>46.353066666648374</v>
      </c>
      <c r="F22" s="54">
        <f t="shared" si="6"/>
        <v>23.176533333324187</v>
      </c>
      <c r="G22" s="55">
        <f>F22/F25</f>
        <v>6.8409816811025825</v>
      </c>
      <c r="H22" s="54">
        <f>FINV(H19,D22,D25)</f>
        <v>3.6337234675916301</v>
      </c>
      <c r="I22" s="54">
        <f>FINV(I19,D22,D25)</f>
        <v>6.2262352803113821</v>
      </c>
      <c r="J22" s="43" t="str">
        <f t="shared" si="7"/>
        <v>**</v>
      </c>
      <c r="M22" s="47" t="s">
        <v>29</v>
      </c>
      <c r="N22" s="46">
        <v>40.382222222222225</v>
      </c>
      <c r="O22" s="47"/>
    </row>
    <row r="23" spans="3:21" ht="16.5" thickBot="1" x14ac:dyDescent="0.3">
      <c r="C23" s="42" t="s">
        <v>18</v>
      </c>
      <c r="D23" s="53">
        <f>K14-1</f>
        <v>2</v>
      </c>
      <c r="E23" s="54">
        <f>(SUMSQ(K7:M7)/9)-K10</f>
        <v>16.500866666654474</v>
      </c>
      <c r="F23" s="54">
        <f t="shared" si="6"/>
        <v>8.2504333333272371</v>
      </c>
      <c r="G23" s="55">
        <f>F23/F25</f>
        <v>2.4352677116424668</v>
      </c>
      <c r="H23" s="54">
        <f>FINV(H19,D23,D25)</f>
        <v>3.6337234675916301</v>
      </c>
      <c r="I23" s="54">
        <f>FINV(I19,D23,D25)</f>
        <v>6.2262352803113821</v>
      </c>
      <c r="J23" s="43" t="str">
        <f t="shared" si="7"/>
        <v>tn</v>
      </c>
      <c r="M23" s="47" t="s">
        <v>30</v>
      </c>
      <c r="N23" s="46">
        <v>39.447777777777773</v>
      </c>
      <c r="O23" s="47"/>
    </row>
    <row r="24" spans="3:21" ht="16.5" thickBot="1" x14ac:dyDescent="0.3">
      <c r="C24" s="42" t="s">
        <v>5</v>
      </c>
      <c r="D24" s="53">
        <f>D22*D23</f>
        <v>4</v>
      </c>
      <c r="E24" s="54">
        <f>E21-E22-E23</f>
        <v>3.4206666666868841</v>
      </c>
      <c r="F24" s="54">
        <f t="shared" si="6"/>
        <v>0.85516666667172103</v>
      </c>
      <c r="G24" s="55">
        <f>F24/F25</f>
        <v>0.2524182291136341</v>
      </c>
      <c r="H24" s="54">
        <f>FINV(H19,D24,D25)</f>
        <v>3.0069172799243447</v>
      </c>
      <c r="I24" s="54">
        <f>FINV(I19,D24,D25)</f>
        <v>4.772577999723211</v>
      </c>
      <c r="J24" s="126" t="str">
        <f t="shared" si="7"/>
        <v>tn</v>
      </c>
      <c r="M24" s="47" t="s">
        <v>4</v>
      </c>
      <c r="N24" s="154" t="s">
        <v>13</v>
      </c>
      <c r="O24" s="154"/>
    </row>
    <row r="25" spans="3:21" ht="16.5" thickBot="1" x14ac:dyDescent="0.3">
      <c r="C25" s="42" t="s">
        <v>15</v>
      </c>
      <c r="D25" s="53">
        <f>D26-D20-D21</f>
        <v>16</v>
      </c>
      <c r="E25" s="54">
        <f>E26-E20-E21</f>
        <v>54.206333333349903</v>
      </c>
      <c r="F25" s="54">
        <f t="shared" si="6"/>
        <v>3.3878958333343689</v>
      </c>
      <c r="G25" s="77"/>
      <c r="H25" s="77"/>
      <c r="I25" s="77"/>
      <c r="J25" s="78"/>
    </row>
    <row r="26" spans="3:21" ht="16.5" thickBot="1" x14ac:dyDescent="0.3">
      <c r="C26" s="42" t="s">
        <v>16</v>
      </c>
      <c r="D26" s="53">
        <f>(K13*K14*K12)-1</f>
        <v>26</v>
      </c>
      <c r="E26" s="54">
        <f>SUMSQ(D5:F13)-K10</f>
        <v>128.48519999998825</v>
      </c>
      <c r="F26" s="54">
        <f t="shared" si="6"/>
        <v>4.9417384615380096</v>
      </c>
      <c r="G26" s="77"/>
      <c r="H26" s="77"/>
      <c r="I26" s="77"/>
      <c r="J26" s="78"/>
    </row>
  </sheetData>
  <sortState ref="Q17:R19">
    <sortCondition ref="R17"/>
  </sortState>
  <mergeCells count="15">
    <mergeCell ref="N20:O20"/>
    <mergeCell ref="N24:O24"/>
    <mergeCell ref="C17:J17"/>
    <mergeCell ref="C18:C19"/>
    <mergeCell ref="D18:D19"/>
    <mergeCell ref="E18:E19"/>
    <mergeCell ref="F18:F19"/>
    <mergeCell ref="G18:G19"/>
    <mergeCell ref="H18:I18"/>
    <mergeCell ref="J18:J19"/>
    <mergeCell ref="C2:F2"/>
    <mergeCell ref="G2:G4"/>
    <mergeCell ref="H2:H4"/>
    <mergeCell ref="C3:C4"/>
    <mergeCell ref="D3:F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3"/>
  <sheetViews>
    <sheetView topLeftCell="A27" zoomScale="70" zoomScaleNormal="70" workbookViewId="0">
      <selection activeCell="C35" sqref="C35:K35"/>
    </sheetView>
  </sheetViews>
  <sheetFormatPr defaultRowHeight="15" x14ac:dyDescent="0.25"/>
  <sheetData>
    <row r="1" spans="2:24" ht="26.25" x14ac:dyDescent="0.4">
      <c r="I1" s="190" t="s">
        <v>59</v>
      </c>
      <c r="J1" s="190"/>
      <c r="K1" s="190"/>
      <c r="L1" s="190"/>
      <c r="M1" s="190"/>
      <c r="N1" s="190"/>
      <c r="O1" s="190"/>
    </row>
    <row r="3" spans="2:24" ht="15.75" x14ac:dyDescent="0.25">
      <c r="B3" s="191" t="s">
        <v>40</v>
      </c>
      <c r="C3" s="192" t="s">
        <v>41</v>
      </c>
      <c r="D3" s="193"/>
      <c r="E3" s="193"/>
      <c r="F3" s="193"/>
      <c r="G3" s="193"/>
      <c r="H3" s="193"/>
      <c r="I3" s="193"/>
      <c r="J3" s="194"/>
      <c r="K3" s="2"/>
      <c r="L3" s="195" t="s">
        <v>34</v>
      </c>
      <c r="N3" s="8" t="s">
        <v>42</v>
      </c>
      <c r="O3" s="22"/>
      <c r="P3" s="22"/>
      <c r="Q3" s="22"/>
      <c r="R3" s="22"/>
      <c r="S3" s="22"/>
      <c r="T3" s="22"/>
      <c r="U3" s="22"/>
      <c r="V3" s="22"/>
      <c r="W3" s="22"/>
      <c r="X3" s="23"/>
    </row>
    <row r="4" spans="2:24" ht="15.75" x14ac:dyDescent="0.25">
      <c r="B4" s="191"/>
      <c r="C4" s="9">
        <v>236</v>
      </c>
      <c r="D4" s="9">
        <v>417</v>
      </c>
      <c r="E4" s="9">
        <v>762</v>
      </c>
      <c r="F4" s="9">
        <v>621</v>
      </c>
      <c r="G4" s="9">
        <v>278</v>
      </c>
      <c r="H4" s="9">
        <v>632</v>
      </c>
      <c r="I4" s="9">
        <v>811</v>
      </c>
      <c r="J4" s="9">
        <v>912</v>
      </c>
      <c r="K4" s="9">
        <v>932</v>
      </c>
      <c r="L4" s="196"/>
      <c r="N4" s="155" t="s">
        <v>43</v>
      </c>
      <c r="O4" s="169" t="s">
        <v>14</v>
      </c>
      <c r="P4" s="166"/>
      <c r="Q4" s="166"/>
      <c r="R4" s="166"/>
      <c r="S4" s="166"/>
      <c r="T4" s="166"/>
      <c r="U4" s="166"/>
      <c r="V4" s="166"/>
      <c r="W4" s="170"/>
      <c r="X4" s="154" t="s">
        <v>16</v>
      </c>
    </row>
    <row r="5" spans="2:24" ht="15.75" x14ac:dyDescent="0.25">
      <c r="B5" s="10">
        <v>1</v>
      </c>
      <c r="C5" s="2">
        <v>3</v>
      </c>
      <c r="D5" s="2">
        <v>3</v>
      </c>
      <c r="E5" s="2">
        <v>4</v>
      </c>
      <c r="F5" s="2">
        <v>4</v>
      </c>
      <c r="G5" s="2">
        <v>4</v>
      </c>
      <c r="H5" s="2">
        <v>5</v>
      </c>
      <c r="I5" s="2">
        <v>4</v>
      </c>
      <c r="J5" s="2">
        <v>4</v>
      </c>
      <c r="K5" s="2">
        <v>4</v>
      </c>
      <c r="L5" s="2">
        <f t="shared" ref="L5:L25" si="0">SUM(C5:K5)</f>
        <v>35</v>
      </c>
      <c r="N5" s="157"/>
      <c r="O5" s="9">
        <v>236</v>
      </c>
      <c r="P5" s="9">
        <v>417</v>
      </c>
      <c r="Q5" s="9">
        <v>762</v>
      </c>
      <c r="R5" s="9">
        <v>621</v>
      </c>
      <c r="S5" s="9">
        <v>278</v>
      </c>
      <c r="T5" s="9">
        <v>632</v>
      </c>
      <c r="U5" s="9">
        <v>811</v>
      </c>
      <c r="V5" s="9">
        <v>912</v>
      </c>
      <c r="W5" s="9">
        <v>932</v>
      </c>
      <c r="X5" s="154"/>
    </row>
    <row r="6" spans="2:24" ht="15.75" x14ac:dyDescent="0.25">
      <c r="B6" s="10">
        <v>2</v>
      </c>
      <c r="C6" s="2">
        <v>3</v>
      </c>
      <c r="D6" s="2">
        <v>4</v>
      </c>
      <c r="E6" s="2">
        <v>4</v>
      </c>
      <c r="F6" s="2">
        <v>2</v>
      </c>
      <c r="G6" s="2">
        <v>2</v>
      </c>
      <c r="H6" s="2">
        <v>43</v>
      </c>
      <c r="I6" s="2">
        <v>3</v>
      </c>
      <c r="J6" s="2">
        <v>2</v>
      </c>
      <c r="K6" s="2">
        <v>2</v>
      </c>
      <c r="L6" s="2">
        <f t="shared" si="0"/>
        <v>65</v>
      </c>
      <c r="N6" s="11">
        <v>1</v>
      </c>
      <c r="O6" s="12">
        <v>5</v>
      </c>
      <c r="P6" s="12">
        <v>5</v>
      </c>
      <c r="Q6" s="12">
        <v>5</v>
      </c>
      <c r="R6" s="12">
        <v>5</v>
      </c>
      <c r="S6" s="12">
        <v>5</v>
      </c>
      <c r="T6" s="12">
        <v>5</v>
      </c>
      <c r="U6" s="12">
        <v>5</v>
      </c>
      <c r="V6" s="12">
        <v>5</v>
      </c>
      <c r="W6" s="12">
        <v>5</v>
      </c>
      <c r="X6" s="13">
        <f>SUM(O6:W6)</f>
        <v>45</v>
      </c>
    </row>
    <row r="7" spans="2:24" ht="15.75" x14ac:dyDescent="0.25">
      <c r="B7" s="10">
        <v>3</v>
      </c>
      <c r="C7" s="2">
        <v>3</v>
      </c>
      <c r="D7" s="2">
        <v>3</v>
      </c>
      <c r="E7" s="2">
        <v>4</v>
      </c>
      <c r="F7" s="2">
        <v>2</v>
      </c>
      <c r="G7" s="2">
        <v>2</v>
      </c>
      <c r="H7" s="2">
        <v>5</v>
      </c>
      <c r="I7" s="2">
        <v>5</v>
      </c>
      <c r="J7" s="2">
        <v>3</v>
      </c>
      <c r="K7" s="2">
        <v>4</v>
      </c>
      <c r="L7" s="2">
        <f t="shared" si="0"/>
        <v>31</v>
      </c>
      <c r="N7" s="11">
        <v>2</v>
      </c>
      <c r="O7" s="12">
        <v>1</v>
      </c>
      <c r="P7" s="12">
        <v>5.5</v>
      </c>
      <c r="Q7" s="12">
        <v>5.5</v>
      </c>
      <c r="R7" s="12">
        <v>5.5</v>
      </c>
      <c r="S7" s="12">
        <v>5.5</v>
      </c>
      <c r="T7" s="12">
        <v>5.5</v>
      </c>
      <c r="U7" s="12">
        <v>5.5</v>
      </c>
      <c r="V7" s="12">
        <v>5.5</v>
      </c>
      <c r="W7" s="12">
        <v>5.5</v>
      </c>
      <c r="X7" s="13">
        <f>SUM(O7:W7)</f>
        <v>45</v>
      </c>
    </row>
    <row r="8" spans="2:24" ht="15.75" x14ac:dyDescent="0.25">
      <c r="B8" s="10">
        <v>4</v>
      </c>
      <c r="C8" s="2">
        <v>3</v>
      </c>
      <c r="D8" s="2">
        <v>3</v>
      </c>
      <c r="E8" s="2">
        <v>4</v>
      </c>
      <c r="F8" s="2">
        <v>2</v>
      </c>
      <c r="G8" s="2">
        <v>4</v>
      </c>
      <c r="H8" s="2">
        <v>4</v>
      </c>
      <c r="I8" s="2">
        <v>3</v>
      </c>
      <c r="J8" s="2">
        <v>4</v>
      </c>
      <c r="K8" s="2">
        <v>2</v>
      </c>
      <c r="L8" s="2">
        <f t="shared" si="0"/>
        <v>29</v>
      </c>
      <c r="N8" s="11">
        <v>3</v>
      </c>
      <c r="O8" s="12">
        <v>5</v>
      </c>
      <c r="P8" s="12">
        <v>2</v>
      </c>
      <c r="Q8" s="12">
        <v>2</v>
      </c>
      <c r="R8" s="12">
        <v>5</v>
      </c>
      <c r="S8" s="12">
        <v>5</v>
      </c>
      <c r="T8" s="12">
        <v>2</v>
      </c>
      <c r="U8" s="12">
        <v>8</v>
      </c>
      <c r="V8" s="12">
        <v>8</v>
      </c>
      <c r="W8" s="12">
        <v>8</v>
      </c>
      <c r="X8" s="13">
        <f>SUM(O8:W8)</f>
        <v>45</v>
      </c>
    </row>
    <row r="9" spans="2:24" ht="15.75" x14ac:dyDescent="0.25">
      <c r="B9" s="10">
        <v>5</v>
      </c>
      <c r="C9" s="2">
        <v>4</v>
      </c>
      <c r="D9" s="2">
        <v>5</v>
      </c>
      <c r="E9" s="2">
        <v>4</v>
      </c>
      <c r="F9" s="2">
        <v>5</v>
      </c>
      <c r="G9" s="2">
        <v>4</v>
      </c>
      <c r="H9" s="2">
        <v>5</v>
      </c>
      <c r="I9" s="2">
        <v>4</v>
      </c>
      <c r="J9" s="2">
        <v>5</v>
      </c>
      <c r="K9" s="2">
        <v>4</v>
      </c>
      <c r="L9" s="2">
        <f t="shared" si="0"/>
        <v>40</v>
      </c>
      <c r="N9" s="11">
        <v>4</v>
      </c>
      <c r="O9" s="12">
        <v>5</v>
      </c>
      <c r="P9" s="12">
        <v>5</v>
      </c>
      <c r="Q9" s="12">
        <v>5</v>
      </c>
      <c r="R9" s="12">
        <v>5</v>
      </c>
      <c r="S9" s="12">
        <v>5</v>
      </c>
      <c r="T9" s="12">
        <v>5</v>
      </c>
      <c r="U9" s="12">
        <v>5</v>
      </c>
      <c r="V9" s="12">
        <v>5</v>
      </c>
      <c r="W9" s="12">
        <v>5</v>
      </c>
      <c r="X9" s="13">
        <f>SUM(O9:W9)</f>
        <v>45</v>
      </c>
    </row>
    <row r="10" spans="2:24" ht="15.75" x14ac:dyDescent="0.25">
      <c r="B10" s="10">
        <v>6</v>
      </c>
      <c r="C10" s="2">
        <v>3</v>
      </c>
      <c r="D10" s="2">
        <v>4</v>
      </c>
      <c r="E10" s="2">
        <v>2</v>
      </c>
      <c r="F10" s="2">
        <v>3</v>
      </c>
      <c r="G10" s="2">
        <v>3</v>
      </c>
      <c r="H10" s="2">
        <v>4</v>
      </c>
      <c r="I10" s="2">
        <v>3</v>
      </c>
      <c r="J10" s="2">
        <v>2</v>
      </c>
      <c r="K10" s="2">
        <v>4</v>
      </c>
      <c r="L10" s="2">
        <f t="shared" si="0"/>
        <v>28</v>
      </c>
      <c r="N10" s="11">
        <v>5</v>
      </c>
      <c r="O10" s="12">
        <v>5</v>
      </c>
      <c r="P10" s="12">
        <v>7.5</v>
      </c>
      <c r="Q10" s="12">
        <v>5</v>
      </c>
      <c r="R10" s="12">
        <v>7.5</v>
      </c>
      <c r="S10" s="12">
        <v>5</v>
      </c>
      <c r="T10" s="12">
        <v>7.5</v>
      </c>
      <c r="U10" s="12">
        <v>5</v>
      </c>
      <c r="V10" s="12">
        <v>7.5</v>
      </c>
      <c r="W10" s="12">
        <v>5</v>
      </c>
      <c r="X10" s="13">
        <f t="shared" ref="X10:X34" si="1">SUM(O10:W10)</f>
        <v>55</v>
      </c>
    </row>
    <row r="11" spans="2:24" ht="15.75" x14ac:dyDescent="0.25">
      <c r="B11" s="10">
        <v>7</v>
      </c>
      <c r="C11" s="2">
        <v>2</v>
      </c>
      <c r="D11" s="2">
        <v>3</v>
      </c>
      <c r="E11" s="2">
        <v>3</v>
      </c>
      <c r="F11" s="2">
        <v>4</v>
      </c>
      <c r="G11" s="2">
        <v>2</v>
      </c>
      <c r="H11" s="2">
        <v>3</v>
      </c>
      <c r="I11" s="2">
        <v>3</v>
      </c>
      <c r="J11" s="2">
        <v>4</v>
      </c>
      <c r="K11" s="2">
        <v>2</v>
      </c>
      <c r="L11" s="2">
        <f t="shared" si="0"/>
        <v>26</v>
      </c>
      <c r="N11" s="11">
        <v>6</v>
      </c>
      <c r="O11" s="12">
        <v>5</v>
      </c>
      <c r="P11" s="12">
        <v>5</v>
      </c>
      <c r="Q11" s="12">
        <v>5</v>
      </c>
      <c r="R11" s="12">
        <v>5</v>
      </c>
      <c r="S11" s="12">
        <v>5</v>
      </c>
      <c r="T11" s="12">
        <v>5</v>
      </c>
      <c r="U11" s="12">
        <v>5</v>
      </c>
      <c r="V11" s="12">
        <v>5</v>
      </c>
      <c r="W11" s="12">
        <v>5</v>
      </c>
      <c r="X11" s="13">
        <f t="shared" si="1"/>
        <v>45</v>
      </c>
    </row>
    <row r="12" spans="2:24" ht="15.75" x14ac:dyDescent="0.25">
      <c r="B12" s="10">
        <v>8</v>
      </c>
      <c r="C12" s="2">
        <v>2</v>
      </c>
      <c r="D12" s="2">
        <v>3</v>
      </c>
      <c r="E12" s="2">
        <v>2</v>
      </c>
      <c r="F12" s="2">
        <v>4</v>
      </c>
      <c r="G12" s="2">
        <v>5</v>
      </c>
      <c r="H12" s="2">
        <v>2</v>
      </c>
      <c r="I12" s="2">
        <v>1</v>
      </c>
      <c r="J12" s="2">
        <v>5</v>
      </c>
      <c r="K12" s="2">
        <v>3</v>
      </c>
      <c r="L12" s="2">
        <f t="shared" si="0"/>
        <v>27</v>
      </c>
      <c r="N12" s="11">
        <v>7</v>
      </c>
      <c r="O12" s="12">
        <v>5</v>
      </c>
      <c r="P12" s="12">
        <v>5</v>
      </c>
      <c r="Q12" s="12">
        <v>5</v>
      </c>
      <c r="R12" s="12">
        <v>5</v>
      </c>
      <c r="S12" s="12">
        <v>5</v>
      </c>
      <c r="T12" s="12">
        <v>5</v>
      </c>
      <c r="U12" s="12">
        <v>5</v>
      </c>
      <c r="V12" s="12">
        <v>5</v>
      </c>
      <c r="W12" s="12">
        <v>5</v>
      </c>
      <c r="X12" s="13">
        <f t="shared" si="1"/>
        <v>45</v>
      </c>
    </row>
    <row r="13" spans="2:24" ht="15.75" x14ac:dyDescent="0.25">
      <c r="B13" s="10">
        <v>9</v>
      </c>
      <c r="C13" s="2">
        <v>2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2</v>
      </c>
      <c r="L13" s="2">
        <f t="shared" si="0"/>
        <v>25</v>
      </c>
      <c r="N13" s="11">
        <v>8</v>
      </c>
      <c r="O13" s="24">
        <v>5</v>
      </c>
      <c r="P13" s="12">
        <v>5</v>
      </c>
      <c r="Q13" s="12">
        <v>5</v>
      </c>
      <c r="R13" s="12">
        <v>5</v>
      </c>
      <c r="S13" s="12">
        <v>5</v>
      </c>
      <c r="T13" s="12">
        <v>5</v>
      </c>
      <c r="U13" s="12">
        <v>5</v>
      </c>
      <c r="V13" s="12">
        <v>5</v>
      </c>
      <c r="W13" s="12">
        <v>5</v>
      </c>
      <c r="X13" s="13">
        <f t="shared" si="1"/>
        <v>45</v>
      </c>
    </row>
    <row r="14" spans="2:24" ht="15.75" x14ac:dyDescent="0.25">
      <c r="B14" s="10">
        <v>10</v>
      </c>
      <c r="C14" s="2">
        <v>4</v>
      </c>
      <c r="D14" s="2">
        <v>4</v>
      </c>
      <c r="E14" s="2">
        <v>4</v>
      </c>
      <c r="F14" s="2">
        <v>3</v>
      </c>
      <c r="G14" s="2">
        <v>4</v>
      </c>
      <c r="H14" s="2">
        <v>3</v>
      </c>
      <c r="I14" s="2">
        <v>3</v>
      </c>
      <c r="J14" s="2">
        <v>3</v>
      </c>
      <c r="K14" s="2">
        <v>3</v>
      </c>
      <c r="L14" s="2">
        <f t="shared" si="0"/>
        <v>31</v>
      </c>
      <c r="N14" s="11">
        <v>9</v>
      </c>
      <c r="O14" s="12">
        <v>5</v>
      </c>
      <c r="P14" s="12">
        <v>5</v>
      </c>
      <c r="Q14" s="12">
        <v>5</v>
      </c>
      <c r="R14" s="12">
        <v>5</v>
      </c>
      <c r="S14" s="12">
        <v>5</v>
      </c>
      <c r="T14" s="12">
        <v>5</v>
      </c>
      <c r="U14" s="12">
        <v>5</v>
      </c>
      <c r="V14" s="12">
        <v>5</v>
      </c>
      <c r="W14" s="12">
        <v>5</v>
      </c>
      <c r="X14" s="13">
        <f t="shared" si="1"/>
        <v>45</v>
      </c>
    </row>
    <row r="15" spans="2:24" ht="15.75" x14ac:dyDescent="0.25">
      <c r="B15" s="10">
        <v>11</v>
      </c>
      <c r="C15" s="14">
        <v>4</v>
      </c>
      <c r="D15" s="14">
        <v>4</v>
      </c>
      <c r="E15" s="14">
        <v>4</v>
      </c>
      <c r="F15" s="14">
        <v>3</v>
      </c>
      <c r="G15" s="14">
        <v>4</v>
      </c>
      <c r="H15" s="14">
        <v>3</v>
      </c>
      <c r="I15" s="14">
        <v>2</v>
      </c>
      <c r="J15" s="14">
        <v>3</v>
      </c>
      <c r="K15" s="14">
        <v>3</v>
      </c>
      <c r="L15" s="2">
        <f t="shared" si="0"/>
        <v>30</v>
      </c>
      <c r="N15" s="11">
        <v>10</v>
      </c>
      <c r="O15" s="12">
        <v>7.5</v>
      </c>
      <c r="P15" s="12">
        <v>7.5</v>
      </c>
      <c r="Q15" s="12">
        <v>7.5</v>
      </c>
      <c r="R15" s="12">
        <v>3</v>
      </c>
      <c r="S15" s="12">
        <v>7.5</v>
      </c>
      <c r="T15" s="12">
        <v>3</v>
      </c>
      <c r="U15" s="12">
        <v>3</v>
      </c>
      <c r="V15" s="12">
        <v>3</v>
      </c>
      <c r="W15" s="12">
        <v>3</v>
      </c>
      <c r="X15" s="13">
        <f t="shared" si="1"/>
        <v>45</v>
      </c>
    </row>
    <row r="16" spans="2:24" ht="15.75" x14ac:dyDescent="0.25">
      <c r="B16" s="10">
        <v>12</v>
      </c>
      <c r="C16" s="2">
        <v>3</v>
      </c>
      <c r="D16" s="2">
        <v>3</v>
      </c>
      <c r="E16" s="2">
        <v>5</v>
      </c>
      <c r="F16" s="2">
        <v>5</v>
      </c>
      <c r="G16" s="2">
        <v>5</v>
      </c>
      <c r="H16" s="2">
        <v>5</v>
      </c>
      <c r="I16" s="2">
        <v>5</v>
      </c>
      <c r="J16" s="2">
        <v>5</v>
      </c>
      <c r="K16" s="2">
        <v>5</v>
      </c>
      <c r="L16" s="2">
        <f t="shared" si="0"/>
        <v>41</v>
      </c>
      <c r="N16" s="11">
        <v>11</v>
      </c>
      <c r="O16" s="12">
        <v>3</v>
      </c>
      <c r="P16" s="12">
        <v>3</v>
      </c>
      <c r="Q16" s="12">
        <v>3</v>
      </c>
      <c r="R16" s="12">
        <v>7.5</v>
      </c>
      <c r="S16" s="12">
        <v>7.5</v>
      </c>
      <c r="T16" s="12">
        <v>7.5</v>
      </c>
      <c r="U16" s="12">
        <v>3</v>
      </c>
      <c r="V16" s="12">
        <v>7.5</v>
      </c>
      <c r="W16" s="12">
        <v>3</v>
      </c>
      <c r="X16" s="13">
        <f t="shared" si="1"/>
        <v>45</v>
      </c>
    </row>
    <row r="17" spans="2:24" ht="15.75" x14ac:dyDescent="0.25">
      <c r="B17" s="10">
        <v>13</v>
      </c>
      <c r="C17" s="14">
        <v>1</v>
      </c>
      <c r="D17" s="14">
        <v>4</v>
      </c>
      <c r="E17" s="14">
        <v>3</v>
      </c>
      <c r="F17" s="14">
        <v>5</v>
      </c>
      <c r="G17" s="14">
        <v>2</v>
      </c>
      <c r="H17" s="14">
        <v>3</v>
      </c>
      <c r="I17" s="14">
        <v>2</v>
      </c>
      <c r="J17" s="14">
        <v>2</v>
      </c>
      <c r="K17" s="14">
        <v>3</v>
      </c>
      <c r="L17" s="2">
        <f t="shared" si="0"/>
        <v>25</v>
      </c>
      <c r="N17" s="11">
        <v>12</v>
      </c>
      <c r="O17" s="12">
        <v>7.5</v>
      </c>
      <c r="P17" s="12">
        <v>1.5</v>
      </c>
      <c r="Q17" s="12">
        <v>4</v>
      </c>
      <c r="R17" s="12">
        <v>7.5</v>
      </c>
      <c r="S17" s="12">
        <v>7.5</v>
      </c>
      <c r="T17" s="12">
        <v>1.5</v>
      </c>
      <c r="U17" s="12">
        <v>4</v>
      </c>
      <c r="V17" s="12">
        <v>7.5</v>
      </c>
      <c r="W17" s="12">
        <v>4</v>
      </c>
      <c r="X17" s="13">
        <f t="shared" si="1"/>
        <v>45</v>
      </c>
    </row>
    <row r="18" spans="2:24" ht="15.75" x14ac:dyDescent="0.25">
      <c r="B18" s="10">
        <v>14</v>
      </c>
      <c r="C18" s="14">
        <v>4</v>
      </c>
      <c r="D18" s="14">
        <v>5</v>
      </c>
      <c r="E18" s="14">
        <v>3</v>
      </c>
      <c r="F18" s="14">
        <v>3</v>
      </c>
      <c r="G18" s="14">
        <v>3</v>
      </c>
      <c r="H18" s="14">
        <v>4</v>
      </c>
      <c r="I18" s="14">
        <v>5</v>
      </c>
      <c r="J18" s="14">
        <v>3</v>
      </c>
      <c r="K18" s="14">
        <v>4</v>
      </c>
      <c r="L18" s="2">
        <f t="shared" si="0"/>
        <v>34</v>
      </c>
      <c r="N18" s="11">
        <v>13</v>
      </c>
      <c r="O18" s="12">
        <v>1.5</v>
      </c>
      <c r="P18" s="12">
        <v>7.5</v>
      </c>
      <c r="Q18" s="12">
        <v>3.5</v>
      </c>
      <c r="R18" s="12">
        <v>1.5</v>
      </c>
      <c r="S18" s="12">
        <v>7.5</v>
      </c>
      <c r="T18" s="12">
        <v>7.5</v>
      </c>
      <c r="U18" s="12">
        <v>3.5</v>
      </c>
      <c r="V18" s="12">
        <v>5</v>
      </c>
      <c r="W18" s="12">
        <v>7.5</v>
      </c>
      <c r="X18" s="13">
        <f t="shared" si="1"/>
        <v>45</v>
      </c>
    </row>
    <row r="19" spans="2:24" ht="15.75" x14ac:dyDescent="0.25">
      <c r="B19" s="10">
        <v>15</v>
      </c>
      <c r="C19" s="14">
        <v>4</v>
      </c>
      <c r="D19" s="14">
        <v>3</v>
      </c>
      <c r="E19" s="14">
        <v>2</v>
      </c>
      <c r="F19" s="14">
        <v>4</v>
      </c>
      <c r="G19" s="14">
        <v>3</v>
      </c>
      <c r="H19" s="14">
        <v>3</v>
      </c>
      <c r="I19" s="14">
        <v>2</v>
      </c>
      <c r="J19" s="14">
        <v>1</v>
      </c>
      <c r="K19" s="14">
        <v>3</v>
      </c>
      <c r="L19" s="2">
        <f t="shared" si="0"/>
        <v>25</v>
      </c>
      <c r="N19" s="11">
        <v>14</v>
      </c>
      <c r="O19" s="15">
        <v>6</v>
      </c>
      <c r="P19" s="15">
        <v>8.5</v>
      </c>
      <c r="Q19" s="15">
        <v>2.5</v>
      </c>
      <c r="R19" s="15">
        <v>2.5</v>
      </c>
      <c r="S19" s="15">
        <v>2.5</v>
      </c>
      <c r="T19" s="15">
        <v>6</v>
      </c>
      <c r="U19" s="15">
        <v>8.5</v>
      </c>
      <c r="V19" s="15">
        <v>2.5</v>
      </c>
      <c r="W19" s="15">
        <v>6</v>
      </c>
      <c r="X19" s="13">
        <f t="shared" si="1"/>
        <v>45</v>
      </c>
    </row>
    <row r="20" spans="2:24" ht="15.75" x14ac:dyDescent="0.25">
      <c r="B20" s="10">
        <v>16</v>
      </c>
      <c r="C20" s="2">
        <v>2</v>
      </c>
      <c r="D20" s="2">
        <v>4</v>
      </c>
      <c r="E20" s="2">
        <v>3</v>
      </c>
      <c r="F20" s="2">
        <v>3</v>
      </c>
      <c r="G20" s="2">
        <v>2</v>
      </c>
      <c r="H20" s="2">
        <v>4</v>
      </c>
      <c r="I20" s="2">
        <v>3</v>
      </c>
      <c r="J20" s="2">
        <v>3</v>
      </c>
      <c r="K20" s="2">
        <v>4</v>
      </c>
      <c r="L20" s="2">
        <f t="shared" si="0"/>
        <v>28</v>
      </c>
      <c r="N20" s="11">
        <v>15</v>
      </c>
      <c r="O20" s="15">
        <v>8.5</v>
      </c>
      <c r="P20" s="15">
        <v>5.5</v>
      </c>
      <c r="Q20" s="15">
        <v>2.5</v>
      </c>
      <c r="R20" s="15">
        <v>8.5</v>
      </c>
      <c r="S20" s="15">
        <v>5.5</v>
      </c>
      <c r="T20" s="15">
        <v>5.5</v>
      </c>
      <c r="U20" s="15">
        <v>2.5</v>
      </c>
      <c r="V20" s="15">
        <v>1</v>
      </c>
      <c r="W20" s="15">
        <v>5.5</v>
      </c>
      <c r="X20" s="13">
        <f t="shared" si="1"/>
        <v>45</v>
      </c>
    </row>
    <row r="21" spans="2:24" ht="15.75" x14ac:dyDescent="0.25">
      <c r="B21" s="10">
        <v>17</v>
      </c>
      <c r="C21" s="2">
        <v>3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3</v>
      </c>
      <c r="J21" s="2">
        <v>3</v>
      </c>
      <c r="K21" s="2">
        <v>3</v>
      </c>
      <c r="L21" s="2">
        <f t="shared" si="0"/>
        <v>27</v>
      </c>
      <c r="N21" s="11">
        <v>16</v>
      </c>
      <c r="O21" s="15">
        <v>1.5</v>
      </c>
      <c r="P21" s="15">
        <v>8</v>
      </c>
      <c r="Q21" s="15">
        <v>4.5</v>
      </c>
      <c r="R21" s="15">
        <v>4.5</v>
      </c>
      <c r="S21" s="15">
        <v>1.5</v>
      </c>
      <c r="T21" s="15">
        <v>8</v>
      </c>
      <c r="U21" s="15">
        <v>4.5</v>
      </c>
      <c r="V21" s="15">
        <v>4.5</v>
      </c>
      <c r="W21" s="15">
        <v>8</v>
      </c>
      <c r="X21" s="13">
        <f t="shared" si="1"/>
        <v>45</v>
      </c>
    </row>
    <row r="22" spans="2:24" ht="15.75" x14ac:dyDescent="0.25">
      <c r="B22" s="10">
        <v>18</v>
      </c>
      <c r="C22" s="2">
        <v>3</v>
      </c>
      <c r="D22" s="2">
        <v>2</v>
      </c>
      <c r="E22" s="2">
        <v>3</v>
      </c>
      <c r="F22" s="2">
        <v>5</v>
      </c>
      <c r="G22" s="2">
        <v>4</v>
      </c>
      <c r="H22" s="2">
        <v>4</v>
      </c>
      <c r="I22" s="2">
        <v>3</v>
      </c>
      <c r="J22" s="2">
        <v>4</v>
      </c>
      <c r="K22" s="2">
        <v>5</v>
      </c>
      <c r="L22" s="2">
        <f t="shared" si="0"/>
        <v>33</v>
      </c>
      <c r="N22" s="11">
        <v>17</v>
      </c>
      <c r="O22" s="15">
        <v>5</v>
      </c>
      <c r="P22" s="15">
        <v>5</v>
      </c>
      <c r="Q22" s="15">
        <v>5</v>
      </c>
      <c r="R22" s="15">
        <v>5</v>
      </c>
      <c r="S22" s="15">
        <v>5</v>
      </c>
      <c r="T22" s="15">
        <v>5</v>
      </c>
      <c r="U22" s="15">
        <v>5</v>
      </c>
      <c r="V22" s="15">
        <v>5</v>
      </c>
      <c r="W22" s="15">
        <v>5</v>
      </c>
      <c r="X22" s="13">
        <f t="shared" si="1"/>
        <v>45</v>
      </c>
    </row>
    <row r="23" spans="2:24" ht="15.75" x14ac:dyDescent="0.25">
      <c r="B23" s="10">
        <v>19</v>
      </c>
      <c r="C23" s="2">
        <v>2</v>
      </c>
      <c r="D23" s="2">
        <v>2</v>
      </c>
      <c r="E23" s="2">
        <v>4</v>
      </c>
      <c r="F23" s="2">
        <v>4</v>
      </c>
      <c r="G23" s="2">
        <v>4</v>
      </c>
      <c r="H23" s="2">
        <v>2</v>
      </c>
      <c r="I23" s="2">
        <v>2</v>
      </c>
      <c r="J23" s="2">
        <v>3</v>
      </c>
      <c r="K23" s="2">
        <v>4</v>
      </c>
      <c r="L23" s="2">
        <f t="shared" si="0"/>
        <v>27</v>
      </c>
      <c r="N23" s="11">
        <v>18</v>
      </c>
      <c r="O23" s="15">
        <v>3</v>
      </c>
      <c r="P23" s="15">
        <v>1</v>
      </c>
      <c r="Q23" s="15">
        <v>3</v>
      </c>
      <c r="R23" s="15">
        <v>8.5</v>
      </c>
      <c r="S23" s="15">
        <v>6</v>
      </c>
      <c r="T23" s="15">
        <v>6</v>
      </c>
      <c r="U23" s="15">
        <v>3</v>
      </c>
      <c r="V23" s="15">
        <v>6</v>
      </c>
      <c r="W23" s="15">
        <v>8.5</v>
      </c>
      <c r="X23" s="13">
        <f t="shared" si="1"/>
        <v>45</v>
      </c>
    </row>
    <row r="24" spans="2:24" ht="15.75" x14ac:dyDescent="0.25">
      <c r="B24" s="10">
        <v>20</v>
      </c>
      <c r="C24" s="2">
        <v>4</v>
      </c>
      <c r="D24" s="2">
        <v>3</v>
      </c>
      <c r="E24" s="2">
        <v>2</v>
      </c>
      <c r="F24" s="2">
        <v>4</v>
      </c>
      <c r="G24" s="2">
        <v>4</v>
      </c>
      <c r="H24" s="2">
        <v>4</v>
      </c>
      <c r="I24" s="2">
        <v>2</v>
      </c>
      <c r="J24" s="2">
        <v>4</v>
      </c>
      <c r="K24" s="2">
        <v>4</v>
      </c>
      <c r="L24" s="2">
        <f t="shared" si="0"/>
        <v>31</v>
      </c>
      <c r="N24" s="11">
        <v>19</v>
      </c>
      <c r="O24" s="15">
        <v>2.5</v>
      </c>
      <c r="P24" s="15">
        <v>2.5</v>
      </c>
      <c r="Q24" s="15">
        <v>7.5</v>
      </c>
      <c r="R24" s="15">
        <v>7.5</v>
      </c>
      <c r="S24" s="15">
        <v>7.5</v>
      </c>
      <c r="T24" s="15">
        <v>2.5</v>
      </c>
      <c r="U24" s="15">
        <v>2.5</v>
      </c>
      <c r="V24" s="15">
        <v>5</v>
      </c>
      <c r="W24" s="15">
        <v>7.5</v>
      </c>
      <c r="X24" s="13">
        <f t="shared" si="1"/>
        <v>45</v>
      </c>
    </row>
    <row r="25" spans="2:24" ht="15.75" x14ac:dyDescent="0.25">
      <c r="B25" s="10">
        <v>21</v>
      </c>
      <c r="C25" s="14">
        <v>5</v>
      </c>
      <c r="D25" s="14">
        <v>2</v>
      </c>
      <c r="E25" s="14">
        <v>4</v>
      </c>
      <c r="F25" s="14">
        <v>5</v>
      </c>
      <c r="G25" s="14">
        <v>4</v>
      </c>
      <c r="H25" s="14">
        <v>4</v>
      </c>
      <c r="I25" s="14">
        <v>2</v>
      </c>
      <c r="J25" s="14">
        <v>4</v>
      </c>
      <c r="K25" s="14">
        <v>4</v>
      </c>
      <c r="L25" s="2">
        <f t="shared" si="0"/>
        <v>34</v>
      </c>
      <c r="N25" s="11">
        <v>20</v>
      </c>
      <c r="O25" s="15">
        <v>6.5</v>
      </c>
      <c r="P25" s="15">
        <v>3</v>
      </c>
      <c r="Q25" s="15">
        <v>1.5</v>
      </c>
      <c r="R25" s="15">
        <v>6.5</v>
      </c>
      <c r="S25" s="15">
        <v>6.5</v>
      </c>
      <c r="T25" s="15">
        <v>6.5</v>
      </c>
      <c r="U25" s="15">
        <v>1.5</v>
      </c>
      <c r="V25" s="15">
        <v>6.5</v>
      </c>
      <c r="W25" s="15">
        <v>6.5</v>
      </c>
      <c r="X25" s="13">
        <f t="shared" si="1"/>
        <v>45</v>
      </c>
    </row>
    <row r="26" spans="2:24" ht="15.75" x14ac:dyDescent="0.25">
      <c r="B26" s="10">
        <v>22</v>
      </c>
      <c r="C26" s="2">
        <v>5</v>
      </c>
      <c r="D26" s="2">
        <v>4</v>
      </c>
      <c r="E26" s="2">
        <v>4</v>
      </c>
      <c r="F26" s="2">
        <v>4</v>
      </c>
      <c r="G26" s="2">
        <v>3</v>
      </c>
      <c r="H26" s="2">
        <v>4</v>
      </c>
      <c r="I26" s="2">
        <v>3</v>
      </c>
      <c r="J26" s="2">
        <v>3</v>
      </c>
      <c r="K26" s="2">
        <v>3</v>
      </c>
      <c r="L26" s="2">
        <f>SUM(C26:K26)</f>
        <v>33</v>
      </c>
      <c r="N26" s="11">
        <v>21</v>
      </c>
      <c r="O26" s="15">
        <v>8.5</v>
      </c>
      <c r="P26" s="15">
        <v>1.5</v>
      </c>
      <c r="Q26" s="15">
        <v>5</v>
      </c>
      <c r="R26" s="15">
        <v>8.5</v>
      </c>
      <c r="S26" s="15">
        <v>5</v>
      </c>
      <c r="T26" s="15">
        <v>5</v>
      </c>
      <c r="U26" s="15">
        <v>1.5</v>
      </c>
      <c r="V26" s="15">
        <v>5</v>
      </c>
      <c r="W26" s="15">
        <v>5</v>
      </c>
      <c r="X26" s="13">
        <f>SUM(O26:W26)</f>
        <v>45</v>
      </c>
    </row>
    <row r="27" spans="2:24" ht="15.75" x14ac:dyDescent="0.25">
      <c r="B27" s="10">
        <v>23</v>
      </c>
      <c r="C27" s="2">
        <v>4</v>
      </c>
      <c r="D27" s="2">
        <v>2</v>
      </c>
      <c r="E27" s="2">
        <v>4</v>
      </c>
      <c r="F27" s="2">
        <v>4</v>
      </c>
      <c r="G27" s="2">
        <v>5</v>
      </c>
      <c r="H27" s="2">
        <v>4</v>
      </c>
      <c r="I27" s="2">
        <v>5</v>
      </c>
      <c r="J27" s="2">
        <v>4</v>
      </c>
      <c r="K27" s="2">
        <v>4</v>
      </c>
      <c r="L27" s="2">
        <f t="shared" ref="L27:L33" si="2">SUM(C27:K27)</f>
        <v>36</v>
      </c>
      <c r="N27" s="11">
        <v>22</v>
      </c>
      <c r="O27" s="15">
        <v>9</v>
      </c>
      <c r="P27" s="15">
        <v>6.5</v>
      </c>
      <c r="Q27" s="15">
        <v>6.5</v>
      </c>
      <c r="R27" s="15">
        <v>6.5</v>
      </c>
      <c r="S27" s="15">
        <v>2.5</v>
      </c>
      <c r="T27" s="15">
        <v>6.5</v>
      </c>
      <c r="U27" s="15">
        <v>2.5</v>
      </c>
      <c r="V27" s="15">
        <v>2.5</v>
      </c>
      <c r="W27" s="15">
        <v>2.5</v>
      </c>
      <c r="X27" s="13">
        <f t="shared" si="1"/>
        <v>45</v>
      </c>
    </row>
    <row r="28" spans="2:24" ht="15.75" x14ac:dyDescent="0.25">
      <c r="B28" s="10">
        <v>24</v>
      </c>
      <c r="C28" s="2">
        <v>3</v>
      </c>
      <c r="D28" s="2">
        <v>3</v>
      </c>
      <c r="E28" s="2">
        <v>3</v>
      </c>
      <c r="F28" s="2">
        <v>3</v>
      </c>
      <c r="G28" s="2">
        <v>3</v>
      </c>
      <c r="H28" s="2">
        <v>2</v>
      </c>
      <c r="I28" s="2">
        <v>3</v>
      </c>
      <c r="J28" s="2">
        <v>4</v>
      </c>
      <c r="K28" s="2">
        <v>3</v>
      </c>
      <c r="L28" s="2">
        <f t="shared" si="2"/>
        <v>27</v>
      </c>
      <c r="N28" s="11">
        <v>23</v>
      </c>
      <c r="O28" s="15">
        <v>4.5</v>
      </c>
      <c r="P28" s="15">
        <v>1</v>
      </c>
      <c r="Q28" s="15">
        <v>4.5</v>
      </c>
      <c r="R28" s="15">
        <v>4.5</v>
      </c>
      <c r="S28" s="15">
        <v>8.5</v>
      </c>
      <c r="T28" s="15">
        <v>4.5</v>
      </c>
      <c r="U28" s="15">
        <v>8.5</v>
      </c>
      <c r="V28" s="15">
        <v>4.5</v>
      </c>
      <c r="W28" s="15">
        <v>4.5</v>
      </c>
      <c r="X28" s="13">
        <f t="shared" si="1"/>
        <v>45</v>
      </c>
    </row>
    <row r="29" spans="2:24" ht="15.75" x14ac:dyDescent="0.25">
      <c r="B29" s="10">
        <v>25</v>
      </c>
      <c r="C29" s="2">
        <v>3</v>
      </c>
      <c r="D29" s="2">
        <v>4</v>
      </c>
      <c r="E29" s="2">
        <v>4</v>
      </c>
      <c r="F29" s="2">
        <v>3</v>
      </c>
      <c r="G29" s="2">
        <v>4</v>
      </c>
      <c r="H29" s="2">
        <v>4</v>
      </c>
      <c r="I29" s="2">
        <v>3</v>
      </c>
      <c r="J29" s="2">
        <v>4</v>
      </c>
      <c r="K29" s="2">
        <v>3</v>
      </c>
      <c r="L29" s="2">
        <f t="shared" si="2"/>
        <v>32</v>
      </c>
      <c r="N29" s="11">
        <v>24</v>
      </c>
      <c r="O29" s="15">
        <v>5</v>
      </c>
      <c r="P29" s="15">
        <v>5</v>
      </c>
      <c r="Q29" s="15">
        <v>5</v>
      </c>
      <c r="R29" s="15">
        <v>5</v>
      </c>
      <c r="S29" s="15">
        <v>5</v>
      </c>
      <c r="T29" s="15">
        <v>1</v>
      </c>
      <c r="U29" s="15">
        <v>5</v>
      </c>
      <c r="V29" s="15">
        <v>9</v>
      </c>
      <c r="W29" s="15">
        <v>5</v>
      </c>
      <c r="X29" s="13">
        <f t="shared" si="1"/>
        <v>45</v>
      </c>
    </row>
    <row r="30" spans="2:24" ht="15.75" x14ac:dyDescent="0.25">
      <c r="B30" s="10">
        <v>26</v>
      </c>
      <c r="C30" s="2">
        <v>3</v>
      </c>
      <c r="D30" s="2">
        <v>4</v>
      </c>
      <c r="E30" s="2">
        <v>2</v>
      </c>
      <c r="F30" s="2">
        <v>3</v>
      </c>
      <c r="G30" s="2">
        <v>3</v>
      </c>
      <c r="H30" s="2">
        <v>4</v>
      </c>
      <c r="I30" s="2">
        <v>3</v>
      </c>
      <c r="J30" s="2">
        <v>2</v>
      </c>
      <c r="K30" s="2">
        <v>4</v>
      </c>
      <c r="L30" s="2">
        <f t="shared" si="2"/>
        <v>28</v>
      </c>
      <c r="N30" s="11">
        <v>25</v>
      </c>
      <c r="O30" s="15">
        <v>2.5</v>
      </c>
      <c r="P30" s="15">
        <v>7</v>
      </c>
      <c r="Q30" s="15">
        <v>7</v>
      </c>
      <c r="R30" s="15">
        <v>2.5</v>
      </c>
      <c r="S30" s="15">
        <v>7</v>
      </c>
      <c r="T30" s="15">
        <v>7</v>
      </c>
      <c r="U30" s="15">
        <v>2.5</v>
      </c>
      <c r="V30" s="15">
        <v>7</v>
      </c>
      <c r="W30" s="15">
        <v>2.5</v>
      </c>
      <c r="X30" s="13">
        <f t="shared" si="1"/>
        <v>45</v>
      </c>
    </row>
    <row r="31" spans="2:24" ht="15.75" x14ac:dyDescent="0.25">
      <c r="B31" s="10">
        <v>27</v>
      </c>
      <c r="C31" s="2">
        <v>2</v>
      </c>
      <c r="D31" s="2">
        <v>3</v>
      </c>
      <c r="E31" s="2">
        <v>3</v>
      </c>
      <c r="F31" s="2">
        <v>4</v>
      </c>
      <c r="G31" s="2">
        <v>2</v>
      </c>
      <c r="H31" s="2">
        <v>3</v>
      </c>
      <c r="I31" s="2">
        <v>3</v>
      </c>
      <c r="J31" s="2">
        <v>4</v>
      </c>
      <c r="K31" s="2">
        <v>2</v>
      </c>
      <c r="L31" s="2">
        <f t="shared" si="2"/>
        <v>26</v>
      </c>
      <c r="N31" s="11">
        <v>26</v>
      </c>
      <c r="O31" s="15">
        <v>2.5</v>
      </c>
      <c r="P31" s="15">
        <v>1</v>
      </c>
      <c r="Q31" s="15">
        <v>6.5</v>
      </c>
      <c r="R31" s="15">
        <v>6.5</v>
      </c>
      <c r="S31" s="15">
        <v>6.5</v>
      </c>
      <c r="T31" s="15">
        <v>6.5</v>
      </c>
      <c r="U31" s="15">
        <v>2.5</v>
      </c>
      <c r="V31" s="15">
        <v>6.5</v>
      </c>
      <c r="W31" s="15">
        <v>6.5</v>
      </c>
      <c r="X31" s="13">
        <f t="shared" si="1"/>
        <v>45</v>
      </c>
    </row>
    <row r="32" spans="2:24" ht="15.75" x14ac:dyDescent="0.25">
      <c r="B32" s="10">
        <v>28</v>
      </c>
      <c r="C32" s="2">
        <v>2</v>
      </c>
      <c r="D32" s="2">
        <v>3</v>
      </c>
      <c r="E32" s="2">
        <v>2</v>
      </c>
      <c r="F32" s="2">
        <v>4</v>
      </c>
      <c r="G32" s="2">
        <v>5</v>
      </c>
      <c r="H32" s="2">
        <v>2</v>
      </c>
      <c r="I32" s="2">
        <v>1</v>
      </c>
      <c r="J32" s="2">
        <v>5</v>
      </c>
      <c r="K32" s="2">
        <v>3</v>
      </c>
      <c r="L32" s="2">
        <f t="shared" si="2"/>
        <v>27</v>
      </c>
      <c r="N32" s="11">
        <v>27</v>
      </c>
      <c r="O32" s="15">
        <v>5</v>
      </c>
      <c r="P32" s="15">
        <v>5</v>
      </c>
      <c r="Q32" s="15">
        <v>5</v>
      </c>
      <c r="R32" s="15">
        <v>5</v>
      </c>
      <c r="S32" s="15">
        <v>5</v>
      </c>
      <c r="T32" s="15">
        <v>5</v>
      </c>
      <c r="U32" s="15">
        <v>5</v>
      </c>
      <c r="V32" s="15">
        <v>5</v>
      </c>
      <c r="W32" s="15">
        <v>5</v>
      </c>
      <c r="X32" s="13">
        <f t="shared" si="1"/>
        <v>45</v>
      </c>
    </row>
    <row r="33" spans="2:24" ht="15.75" x14ac:dyDescent="0.25">
      <c r="B33" s="10">
        <v>29</v>
      </c>
      <c r="C33" s="2">
        <v>2</v>
      </c>
      <c r="D33" s="2">
        <v>3</v>
      </c>
      <c r="E33" s="2">
        <v>3</v>
      </c>
      <c r="F33" s="2">
        <v>3</v>
      </c>
      <c r="G33" s="2">
        <v>3</v>
      </c>
      <c r="H33" s="2">
        <v>3</v>
      </c>
      <c r="I33" s="2">
        <v>3</v>
      </c>
      <c r="J33" s="2">
        <v>3</v>
      </c>
      <c r="K33" s="2">
        <v>2</v>
      </c>
      <c r="L33" s="2">
        <f t="shared" si="2"/>
        <v>25</v>
      </c>
      <c r="N33" s="11">
        <v>28</v>
      </c>
      <c r="O33" s="15">
        <v>9</v>
      </c>
      <c r="P33" s="15">
        <v>5.5</v>
      </c>
      <c r="Q33" s="15">
        <v>5.5</v>
      </c>
      <c r="R33" s="15">
        <v>5.5</v>
      </c>
      <c r="S33" s="15">
        <v>5.5</v>
      </c>
      <c r="T33" s="15">
        <v>5.5</v>
      </c>
      <c r="U33" s="15">
        <v>1.5</v>
      </c>
      <c r="V33" s="15">
        <v>1.5</v>
      </c>
      <c r="W33" s="15">
        <v>5.5</v>
      </c>
      <c r="X33" s="13">
        <f t="shared" si="1"/>
        <v>45</v>
      </c>
    </row>
    <row r="34" spans="2:24" ht="15.75" x14ac:dyDescent="0.25">
      <c r="B34" s="10">
        <v>30</v>
      </c>
      <c r="C34" s="2">
        <v>4</v>
      </c>
      <c r="D34" s="2">
        <v>4</v>
      </c>
      <c r="E34" s="2">
        <v>4</v>
      </c>
      <c r="F34" s="2">
        <v>3</v>
      </c>
      <c r="G34" s="2">
        <v>4</v>
      </c>
      <c r="H34" s="2">
        <v>3</v>
      </c>
      <c r="I34" s="2">
        <v>3</v>
      </c>
      <c r="J34" s="2">
        <v>3</v>
      </c>
      <c r="K34" s="2">
        <v>3</v>
      </c>
      <c r="L34" s="2">
        <f>SUM(C34:K34)</f>
        <v>31</v>
      </c>
      <c r="N34" s="11">
        <v>29</v>
      </c>
      <c r="O34" s="15">
        <v>7.5</v>
      </c>
      <c r="P34" s="15">
        <v>7.5</v>
      </c>
      <c r="Q34" s="15">
        <v>1</v>
      </c>
      <c r="R34" s="15">
        <v>3.5</v>
      </c>
      <c r="S34" s="15">
        <v>3.5</v>
      </c>
      <c r="T34" s="15">
        <v>3.5</v>
      </c>
      <c r="U34" s="15">
        <v>7.5</v>
      </c>
      <c r="V34" s="15">
        <v>7.5</v>
      </c>
      <c r="W34" s="15">
        <v>3.5</v>
      </c>
      <c r="X34" s="13">
        <f t="shared" si="1"/>
        <v>45</v>
      </c>
    </row>
    <row r="35" spans="2:24" ht="15.75" x14ac:dyDescent="0.25">
      <c r="B35" s="1" t="s">
        <v>60</v>
      </c>
      <c r="C35" s="152">
        <f t="shared" ref="C35:K35" si="3">AVERAGE(C5:C34)</f>
        <v>3.0666666666666669</v>
      </c>
      <c r="D35" s="152">
        <f>AVERAGE(D5:D34)</f>
        <v>3.3333333333333335</v>
      </c>
      <c r="E35" s="152">
        <f>AVERAGE(E5:E34)</f>
        <v>3.3</v>
      </c>
      <c r="F35" s="152">
        <f t="shared" si="3"/>
        <v>3.5666666666666669</v>
      </c>
      <c r="G35" s="152">
        <f t="shared" si="3"/>
        <v>3.4333333333333331</v>
      </c>
      <c r="H35" s="152">
        <f t="shared" si="3"/>
        <v>4.833333333333333</v>
      </c>
      <c r="I35" s="152">
        <f>AVERAGE(I5:I34)</f>
        <v>3</v>
      </c>
      <c r="J35" s="152">
        <f t="shared" si="3"/>
        <v>3.4</v>
      </c>
      <c r="K35" s="152">
        <f t="shared" si="3"/>
        <v>3.3</v>
      </c>
      <c r="L35" s="1"/>
      <c r="N35" s="11">
        <v>30</v>
      </c>
      <c r="O35" s="15">
        <v>7.5</v>
      </c>
      <c r="P35" s="15">
        <v>7.5</v>
      </c>
      <c r="Q35" s="15">
        <v>7.5</v>
      </c>
      <c r="R35" s="15">
        <v>3</v>
      </c>
      <c r="S35" s="15">
        <v>7.5</v>
      </c>
      <c r="T35" s="15">
        <v>3</v>
      </c>
      <c r="U35" s="15">
        <v>3</v>
      </c>
      <c r="V35" s="15">
        <v>3</v>
      </c>
      <c r="W35" s="15">
        <v>3</v>
      </c>
      <c r="X35" s="16">
        <f>SUM(O35:W35)</f>
        <v>45</v>
      </c>
    </row>
    <row r="36" spans="2:24" ht="15.75" x14ac:dyDescent="0.25">
      <c r="B36" t="s">
        <v>34</v>
      </c>
      <c r="C36">
        <f>SUM(C5:C34)</f>
        <v>92</v>
      </c>
      <c r="D36">
        <f t="shared" ref="D36:K36" si="4">SUM(D5:D34)</f>
        <v>100</v>
      </c>
      <c r="E36">
        <f t="shared" si="4"/>
        <v>99</v>
      </c>
      <c r="F36">
        <f t="shared" si="4"/>
        <v>107</v>
      </c>
      <c r="G36">
        <f t="shared" si="4"/>
        <v>103</v>
      </c>
      <c r="H36">
        <f t="shared" si="4"/>
        <v>145</v>
      </c>
      <c r="I36">
        <f t="shared" si="4"/>
        <v>90</v>
      </c>
      <c r="J36">
        <f t="shared" si="4"/>
        <v>102</v>
      </c>
      <c r="K36">
        <f t="shared" si="4"/>
        <v>99</v>
      </c>
      <c r="N36" s="13" t="s">
        <v>16</v>
      </c>
      <c r="O36" s="17">
        <f>SUM(O6:O35)</f>
        <v>154.5</v>
      </c>
      <c r="P36" s="17">
        <f t="shared" ref="P36:W36" si="5">SUM(P6:P35)</f>
        <v>145.5</v>
      </c>
      <c r="Q36" s="17">
        <f t="shared" si="5"/>
        <v>140.5</v>
      </c>
      <c r="R36" s="17">
        <f t="shared" si="5"/>
        <v>161</v>
      </c>
      <c r="S36" s="17">
        <f t="shared" si="5"/>
        <v>166</v>
      </c>
      <c r="T36" s="17">
        <f t="shared" si="5"/>
        <v>151.5</v>
      </c>
      <c r="U36" s="17">
        <f t="shared" si="5"/>
        <v>129</v>
      </c>
      <c r="V36" s="17">
        <f t="shared" si="5"/>
        <v>156</v>
      </c>
      <c r="W36" s="17">
        <f t="shared" si="5"/>
        <v>156</v>
      </c>
      <c r="X36" s="18"/>
    </row>
    <row r="37" spans="2:24" ht="15.75" x14ac:dyDescent="0.25">
      <c r="N37" s="13" t="s">
        <v>46</v>
      </c>
      <c r="O37" s="17">
        <f>AVERAGE(O6:O35)</f>
        <v>5.15</v>
      </c>
      <c r="P37" s="17">
        <f t="shared" ref="P37:V37" si="6">AVERAGE(P6:P35)</f>
        <v>4.8499999999999996</v>
      </c>
      <c r="Q37" s="17">
        <f t="shared" si="6"/>
        <v>4.6833333333333336</v>
      </c>
      <c r="R37" s="17">
        <f t="shared" si="6"/>
        <v>5.3666666666666663</v>
      </c>
      <c r="S37" s="17">
        <f t="shared" si="6"/>
        <v>5.5333333333333332</v>
      </c>
      <c r="T37" s="17">
        <f t="shared" si="6"/>
        <v>5.05</v>
      </c>
      <c r="U37" s="17">
        <f t="shared" si="6"/>
        <v>4.3</v>
      </c>
      <c r="V37" s="17">
        <f t="shared" si="6"/>
        <v>5.2</v>
      </c>
      <c r="W37" s="17">
        <f>AVERAGE(W6:W35)</f>
        <v>5.2</v>
      </c>
      <c r="X37" s="18"/>
    </row>
    <row r="42" spans="2:24" ht="15.75" x14ac:dyDescent="0.25">
      <c r="B42" s="4" t="s">
        <v>45</v>
      </c>
      <c r="C42" s="5">
        <f>(12/((30*9)*(9+1))*SUMSQ(O36:W36)-3*(30)*(9+1))</f>
        <v>17.879999999999995</v>
      </c>
      <c r="E42" s="188" t="s">
        <v>35</v>
      </c>
      <c r="F42" s="188"/>
      <c r="G42" s="188"/>
      <c r="H42" s="188"/>
      <c r="I42" s="188"/>
      <c r="J42" s="19" t="s">
        <v>37</v>
      </c>
      <c r="K42" s="19" t="s">
        <v>48</v>
      </c>
      <c r="L42" s="19"/>
      <c r="O42" s="18"/>
      <c r="P42" s="6"/>
      <c r="Q42" s="6"/>
      <c r="R42" s="6"/>
    </row>
    <row r="43" spans="2:24" ht="15.75" x14ac:dyDescent="0.25">
      <c r="B43" s="4" t="s">
        <v>47</v>
      </c>
      <c r="C43" s="5">
        <f>_xlfn.CHISQ.INV.RT(0.05,8)</f>
        <v>15.507313055865453</v>
      </c>
      <c r="E43" s="189" t="s">
        <v>50</v>
      </c>
      <c r="F43" s="189"/>
      <c r="G43" s="189"/>
      <c r="H43" s="189"/>
      <c r="I43" s="189"/>
      <c r="J43" s="7">
        <f>AVERAGE(C5:C34)</f>
        <v>3.0666666666666669</v>
      </c>
      <c r="K43" s="7">
        <f>SUM(O6:O35)</f>
        <v>154.5</v>
      </c>
      <c r="L43" s="7" t="s">
        <v>81</v>
      </c>
      <c r="O43" s="6"/>
      <c r="R43" s="6"/>
    </row>
    <row r="44" spans="2:24" ht="15.75" x14ac:dyDescent="0.25">
      <c r="B44" t="s">
        <v>61</v>
      </c>
      <c r="C44" t="s">
        <v>125</v>
      </c>
      <c r="E44" s="189" t="s">
        <v>51</v>
      </c>
      <c r="F44" s="189"/>
      <c r="G44" s="189"/>
      <c r="H44" s="189"/>
      <c r="I44" s="189"/>
      <c r="J44" s="20">
        <f>AVERAGE(D5:D34)</f>
        <v>3.3333333333333335</v>
      </c>
      <c r="K44" s="20">
        <f>SUM(P6:P35)</f>
        <v>145.5</v>
      </c>
      <c r="L44" s="20" t="s">
        <v>81</v>
      </c>
      <c r="O44" s="6"/>
      <c r="R44" s="6"/>
    </row>
    <row r="45" spans="2:24" ht="15.75" x14ac:dyDescent="0.25">
      <c r="E45" s="189" t="s">
        <v>52</v>
      </c>
      <c r="F45" s="189"/>
      <c r="G45" s="189"/>
      <c r="H45" s="189"/>
      <c r="I45" s="189"/>
      <c r="J45" s="20">
        <f>AVERAGE(E5:E34)</f>
        <v>3.3</v>
      </c>
      <c r="K45" s="20">
        <f>SUM(Q6:Q35)</f>
        <v>140.5</v>
      </c>
      <c r="L45" s="20" t="s">
        <v>81</v>
      </c>
      <c r="O45" s="6"/>
      <c r="P45">
        <v>3</v>
      </c>
      <c r="R45" s="6">
        <v>129</v>
      </c>
      <c r="S45" s="7">
        <f>R45+J$52</f>
        <v>163.89571965155613</v>
      </c>
      <c r="T45" t="s">
        <v>38</v>
      </c>
    </row>
    <row r="46" spans="2:24" ht="15.75" x14ac:dyDescent="0.25">
      <c r="E46" s="189" t="s">
        <v>53</v>
      </c>
      <c r="F46" s="189"/>
      <c r="G46" s="189"/>
      <c r="H46" s="189"/>
      <c r="I46" s="189"/>
      <c r="J46" s="20">
        <f>AVERAGE(F5:F34)</f>
        <v>3.5666666666666669</v>
      </c>
      <c r="K46" s="20">
        <f>SUM(R6:R35)</f>
        <v>161</v>
      </c>
      <c r="L46" s="20" t="s">
        <v>81</v>
      </c>
      <c r="O46" s="6"/>
      <c r="P46">
        <v>3.0666666666666669</v>
      </c>
      <c r="R46" s="6">
        <v>140.5</v>
      </c>
      <c r="S46" s="7">
        <f t="shared" ref="S46:S53" si="7">R46+J$52</f>
        <v>175.39571965155613</v>
      </c>
      <c r="T46" t="s">
        <v>81</v>
      </c>
      <c r="U46">
        <f>R53-R46</f>
        <v>25.5</v>
      </c>
    </row>
    <row r="47" spans="2:24" ht="15.75" x14ac:dyDescent="0.25">
      <c r="E47" s="189" t="s">
        <v>54</v>
      </c>
      <c r="F47" s="189"/>
      <c r="G47" s="189"/>
      <c r="H47" s="189"/>
      <c r="I47" s="189"/>
      <c r="J47" s="20">
        <f>AVERAGE(G5:G34)</f>
        <v>3.4333333333333331</v>
      </c>
      <c r="K47" s="20">
        <f>SUM(S6:S35)</f>
        <v>166</v>
      </c>
      <c r="L47" s="20" t="s">
        <v>39</v>
      </c>
      <c r="O47" s="6"/>
      <c r="P47">
        <v>3.3</v>
      </c>
      <c r="R47" s="6">
        <v>145.5</v>
      </c>
      <c r="S47" s="7">
        <f t="shared" si="7"/>
        <v>180.39571965155613</v>
      </c>
      <c r="T47" t="s">
        <v>81</v>
      </c>
      <c r="U47">
        <f>R53-R47</f>
        <v>20.5</v>
      </c>
    </row>
    <row r="48" spans="2:24" ht="15.75" x14ac:dyDescent="0.25">
      <c r="E48" s="189" t="s">
        <v>55</v>
      </c>
      <c r="F48" s="189"/>
      <c r="G48" s="189"/>
      <c r="H48" s="189"/>
      <c r="I48" s="189"/>
      <c r="J48" s="20">
        <f>AVERAGE(H5:H34)</f>
        <v>4.833333333333333</v>
      </c>
      <c r="K48" s="20">
        <f>SUM(T6:T35)</f>
        <v>151.5</v>
      </c>
      <c r="L48" s="20" t="s">
        <v>81</v>
      </c>
      <c r="O48" s="6"/>
      <c r="P48">
        <v>3.3</v>
      </c>
      <c r="R48" s="6">
        <v>151.5</v>
      </c>
      <c r="S48" s="7">
        <f t="shared" si="7"/>
        <v>186.39571965155613</v>
      </c>
      <c r="T48" t="s">
        <v>81</v>
      </c>
      <c r="U48">
        <f>R53-R48</f>
        <v>14.5</v>
      </c>
    </row>
    <row r="49" spans="5:21" ht="15.75" x14ac:dyDescent="0.25">
      <c r="E49" s="189" t="s">
        <v>56</v>
      </c>
      <c r="F49" s="189"/>
      <c r="G49" s="189"/>
      <c r="H49" s="189"/>
      <c r="I49" s="189"/>
      <c r="J49" s="20">
        <f>AVERAGE(I5:I34)</f>
        <v>3</v>
      </c>
      <c r="K49" s="20">
        <f>SUM(U6:U35)</f>
        <v>129</v>
      </c>
      <c r="L49" s="20" t="s">
        <v>38</v>
      </c>
      <c r="O49" s="6"/>
      <c r="P49">
        <v>3.3333333333333335</v>
      </c>
      <c r="R49" s="6">
        <v>154.5</v>
      </c>
      <c r="S49" s="7">
        <f t="shared" si="7"/>
        <v>189.39571965155613</v>
      </c>
      <c r="T49" t="s">
        <v>81</v>
      </c>
      <c r="U49">
        <f>R53-R49</f>
        <v>11.5</v>
      </c>
    </row>
    <row r="50" spans="5:21" ht="15.75" x14ac:dyDescent="0.25">
      <c r="E50" s="189" t="s">
        <v>57</v>
      </c>
      <c r="F50" s="189"/>
      <c r="G50" s="189"/>
      <c r="H50" s="189"/>
      <c r="I50" s="189"/>
      <c r="J50" s="20">
        <f>AVERAGE(J5:J34)</f>
        <v>3.4</v>
      </c>
      <c r="K50" s="20">
        <f>SUM(V6:V35)</f>
        <v>156</v>
      </c>
      <c r="L50" s="20" t="s">
        <v>81</v>
      </c>
      <c r="O50" s="6"/>
      <c r="P50" s="151">
        <v>3.4</v>
      </c>
      <c r="R50" s="151">
        <v>156</v>
      </c>
      <c r="S50" s="7">
        <f t="shared" si="7"/>
        <v>190.89571965155613</v>
      </c>
      <c r="T50" t="s">
        <v>81</v>
      </c>
      <c r="U50" s="7">
        <f>R53-R50</f>
        <v>10</v>
      </c>
    </row>
    <row r="51" spans="5:21" ht="15.75" x14ac:dyDescent="0.25">
      <c r="E51" s="189" t="s">
        <v>58</v>
      </c>
      <c r="F51" s="189"/>
      <c r="G51" s="189"/>
      <c r="H51" s="189"/>
      <c r="I51" s="189"/>
      <c r="J51" s="20">
        <f>AVERAGE(K5:K34)</f>
        <v>3.3</v>
      </c>
      <c r="K51" s="20">
        <f>SUM(W6:W35)</f>
        <v>156</v>
      </c>
      <c r="L51" s="20" t="s">
        <v>81</v>
      </c>
      <c r="O51" s="6"/>
      <c r="P51">
        <v>3.4333333333333331</v>
      </c>
      <c r="R51">
        <v>156</v>
      </c>
      <c r="S51" s="7">
        <f t="shared" si="7"/>
        <v>190.89571965155613</v>
      </c>
      <c r="T51" t="s">
        <v>81</v>
      </c>
      <c r="U51">
        <f>R53-R51</f>
        <v>10</v>
      </c>
    </row>
    <row r="52" spans="5:21" ht="15.75" x14ac:dyDescent="0.25">
      <c r="E52" s="197" t="s">
        <v>49</v>
      </c>
      <c r="F52" s="197"/>
      <c r="G52" s="197"/>
      <c r="H52" s="197"/>
      <c r="I52" s="197"/>
      <c r="J52" s="25">
        <f>1.645*SQRT(30*9*(9+1)/6)</f>
        <v>34.895719651556121</v>
      </c>
      <c r="K52" s="19"/>
      <c r="L52" s="19"/>
      <c r="O52" s="6"/>
      <c r="P52">
        <v>3.5666666666666669</v>
      </c>
      <c r="Q52" s="151"/>
      <c r="R52" s="6">
        <v>161</v>
      </c>
      <c r="S52" s="7">
        <f t="shared" si="7"/>
        <v>195.89571965155613</v>
      </c>
      <c r="T52" t="s">
        <v>81</v>
      </c>
      <c r="U52">
        <f>R53-R52</f>
        <v>5</v>
      </c>
    </row>
    <row r="53" spans="5:21" ht="15.75" x14ac:dyDescent="0.25">
      <c r="P53">
        <v>4.833333333333333</v>
      </c>
      <c r="R53" s="6">
        <v>166</v>
      </c>
      <c r="S53" s="7">
        <f t="shared" si="7"/>
        <v>200.89571965155613</v>
      </c>
      <c r="T53" t="s">
        <v>39</v>
      </c>
    </row>
  </sheetData>
  <sortState ref="R45:R53">
    <sortCondition ref="R45"/>
  </sortState>
  <mergeCells count="18">
    <mergeCell ref="E50:I50"/>
    <mergeCell ref="E51:I51"/>
    <mergeCell ref="E52:I52"/>
    <mergeCell ref="E44:I44"/>
    <mergeCell ref="E45:I45"/>
    <mergeCell ref="E46:I46"/>
    <mergeCell ref="E47:I47"/>
    <mergeCell ref="E48:I48"/>
    <mergeCell ref="E49:I49"/>
    <mergeCell ref="X4:X5"/>
    <mergeCell ref="E42:I42"/>
    <mergeCell ref="E43:I43"/>
    <mergeCell ref="I1:O1"/>
    <mergeCell ref="B3:B4"/>
    <mergeCell ref="C3:J3"/>
    <mergeCell ref="L3:L4"/>
    <mergeCell ref="N4:N5"/>
    <mergeCell ref="O4:W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1"/>
  <sheetViews>
    <sheetView topLeftCell="A24" zoomScale="70" zoomScaleNormal="70" workbookViewId="0">
      <selection activeCell="C35" sqref="C35:K35"/>
    </sheetView>
  </sheetViews>
  <sheetFormatPr defaultRowHeight="15" x14ac:dyDescent="0.25"/>
  <sheetData>
    <row r="1" spans="2:24" ht="26.25" x14ac:dyDescent="0.4">
      <c r="I1" s="190" t="s">
        <v>62</v>
      </c>
      <c r="J1" s="190"/>
      <c r="K1" s="190"/>
      <c r="L1" s="190"/>
      <c r="M1" s="190"/>
      <c r="N1" s="190"/>
      <c r="O1" s="190"/>
    </row>
    <row r="2" spans="2:24" x14ac:dyDescent="0.25">
      <c r="B2" s="26"/>
      <c r="C2" s="27"/>
      <c r="D2" s="27"/>
      <c r="E2" s="27"/>
      <c r="F2" s="27"/>
      <c r="G2" s="27"/>
      <c r="H2" s="27"/>
      <c r="I2" s="27"/>
      <c r="J2" s="27"/>
    </row>
    <row r="3" spans="2:24" ht="15.75" x14ac:dyDescent="0.25">
      <c r="B3" s="191" t="s">
        <v>40</v>
      </c>
      <c r="C3" s="198" t="s">
        <v>41</v>
      </c>
      <c r="D3" s="198"/>
      <c r="E3" s="198"/>
      <c r="F3" s="198"/>
      <c r="G3" s="198"/>
      <c r="H3" s="198"/>
      <c r="I3" s="198"/>
      <c r="J3" s="198"/>
      <c r="K3" s="2"/>
      <c r="L3" s="191" t="s">
        <v>2</v>
      </c>
      <c r="N3" s="8" t="s">
        <v>42</v>
      </c>
      <c r="O3" s="22"/>
      <c r="P3" s="22"/>
      <c r="Q3" s="22"/>
      <c r="R3" s="22"/>
      <c r="S3" s="22"/>
      <c r="T3" s="22"/>
      <c r="U3" s="22"/>
      <c r="V3" s="22"/>
      <c r="W3" s="22"/>
      <c r="X3" s="23"/>
    </row>
    <row r="4" spans="2:24" ht="15.75" x14ac:dyDescent="0.25">
      <c r="B4" s="191"/>
      <c r="C4" s="9">
        <v>236</v>
      </c>
      <c r="D4" s="9">
        <v>417</v>
      </c>
      <c r="E4" s="9">
        <v>762</v>
      </c>
      <c r="F4" s="9">
        <v>621</v>
      </c>
      <c r="G4" s="9">
        <v>278</v>
      </c>
      <c r="H4" s="9">
        <v>632</v>
      </c>
      <c r="I4" s="9">
        <v>811</v>
      </c>
      <c r="J4" s="9">
        <v>912</v>
      </c>
      <c r="K4" s="9">
        <v>932</v>
      </c>
      <c r="L4" s="191"/>
      <c r="N4" s="154" t="s">
        <v>43</v>
      </c>
      <c r="O4" s="154" t="s">
        <v>14</v>
      </c>
      <c r="P4" s="154"/>
      <c r="Q4" s="154"/>
      <c r="R4" s="154"/>
      <c r="S4" s="154"/>
      <c r="T4" s="154"/>
      <c r="U4" s="154"/>
      <c r="V4" s="154"/>
      <c r="W4" s="154"/>
      <c r="X4" s="154" t="s">
        <v>16</v>
      </c>
    </row>
    <row r="5" spans="2:24" ht="15.75" x14ac:dyDescent="0.25">
      <c r="B5" s="10">
        <v>1</v>
      </c>
      <c r="C5" s="2">
        <v>4</v>
      </c>
      <c r="D5" s="2">
        <v>3</v>
      </c>
      <c r="E5" s="2">
        <v>2</v>
      </c>
      <c r="F5" s="2">
        <v>2</v>
      </c>
      <c r="G5" s="2">
        <v>4</v>
      </c>
      <c r="H5" s="2">
        <v>2</v>
      </c>
      <c r="I5" s="2">
        <v>2</v>
      </c>
      <c r="J5" s="2">
        <v>2</v>
      </c>
      <c r="K5" s="2">
        <v>3</v>
      </c>
      <c r="L5" s="2">
        <f>SUM(C5:K5)</f>
        <v>24</v>
      </c>
      <c r="N5" s="154"/>
      <c r="O5" s="9">
        <v>236</v>
      </c>
      <c r="P5" s="9">
        <v>417</v>
      </c>
      <c r="Q5" s="9">
        <v>762</v>
      </c>
      <c r="R5" s="9">
        <v>621</v>
      </c>
      <c r="S5" s="9">
        <v>278</v>
      </c>
      <c r="T5" s="9">
        <v>632</v>
      </c>
      <c r="U5" s="9">
        <v>811</v>
      </c>
      <c r="V5" s="9">
        <v>912</v>
      </c>
      <c r="W5" s="9">
        <v>932</v>
      </c>
      <c r="X5" s="154"/>
    </row>
    <row r="6" spans="2:24" ht="15.75" x14ac:dyDescent="0.25">
      <c r="B6" s="10">
        <v>2</v>
      </c>
      <c r="C6" s="2">
        <v>3</v>
      </c>
      <c r="D6" s="2">
        <v>3</v>
      </c>
      <c r="E6" s="2">
        <v>4</v>
      </c>
      <c r="F6" s="2">
        <v>4</v>
      </c>
      <c r="G6" s="2">
        <v>4</v>
      </c>
      <c r="H6" s="2">
        <v>5</v>
      </c>
      <c r="I6" s="2">
        <v>4</v>
      </c>
      <c r="J6" s="2">
        <v>4</v>
      </c>
      <c r="K6" s="2">
        <v>1</v>
      </c>
      <c r="L6" s="2">
        <f t="shared" ref="L6:L23" si="0">SUM(C6:K6)</f>
        <v>32</v>
      </c>
      <c r="N6" s="11">
        <v>1</v>
      </c>
      <c r="O6" s="12">
        <v>3</v>
      </c>
      <c r="P6" s="12">
        <v>7.5</v>
      </c>
      <c r="Q6" s="12">
        <v>3</v>
      </c>
      <c r="R6" s="12">
        <v>7.5</v>
      </c>
      <c r="S6" s="12">
        <v>3</v>
      </c>
      <c r="T6" s="12">
        <v>7.5</v>
      </c>
      <c r="U6" s="12">
        <v>3</v>
      </c>
      <c r="V6" s="12">
        <v>7.5</v>
      </c>
      <c r="W6" s="12">
        <v>3</v>
      </c>
      <c r="X6" s="13">
        <f>SUM(O6:W6)</f>
        <v>45</v>
      </c>
    </row>
    <row r="7" spans="2:24" ht="15.75" x14ac:dyDescent="0.25">
      <c r="B7" s="10">
        <v>3</v>
      </c>
      <c r="C7" s="2">
        <v>3</v>
      </c>
      <c r="D7" s="2">
        <v>3</v>
      </c>
      <c r="E7" s="2">
        <v>3</v>
      </c>
      <c r="F7" s="2">
        <v>2</v>
      </c>
      <c r="G7" s="2">
        <v>3</v>
      </c>
      <c r="H7" s="2">
        <v>3</v>
      </c>
      <c r="I7" s="2">
        <v>4</v>
      </c>
      <c r="J7" s="2">
        <v>2</v>
      </c>
      <c r="K7" s="2">
        <v>4</v>
      </c>
      <c r="L7" s="2">
        <f t="shared" si="0"/>
        <v>27</v>
      </c>
      <c r="N7" s="11">
        <v>2</v>
      </c>
      <c r="O7" s="12">
        <v>1</v>
      </c>
      <c r="P7" s="12">
        <v>5.5</v>
      </c>
      <c r="Q7" s="12">
        <v>5.5</v>
      </c>
      <c r="R7" s="12">
        <v>5.5</v>
      </c>
      <c r="S7" s="12">
        <v>5.5</v>
      </c>
      <c r="T7" s="12">
        <v>5.5</v>
      </c>
      <c r="U7" s="12">
        <v>5.5</v>
      </c>
      <c r="V7" s="12">
        <v>5.5</v>
      </c>
      <c r="W7" s="12">
        <v>5.5</v>
      </c>
      <c r="X7" s="13">
        <f>SUM(O7:W7)</f>
        <v>45</v>
      </c>
    </row>
    <row r="8" spans="2:24" ht="15.75" x14ac:dyDescent="0.25">
      <c r="B8" s="10">
        <v>4</v>
      </c>
      <c r="C8" s="2">
        <v>4</v>
      </c>
      <c r="D8" s="2">
        <v>3</v>
      </c>
      <c r="E8" s="2">
        <v>2</v>
      </c>
      <c r="F8" s="2">
        <v>4</v>
      </c>
      <c r="G8" s="2">
        <v>3</v>
      </c>
      <c r="H8" s="2">
        <v>2</v>
      </c>
      <c r="I8" s="2">
        <v>3</v>
      </c>
      <c r="J8" s="2">
        <v>3</v>
      </c>
      <c r="K8" s="2">
        <v>5</v>
      </c>
      <c r="L8" s="2">
        <f t="shared" si="0"/>
        <v>29</v>
      </c>
      <c r="N8" s="11">
        <v>3</v>
      </c>
      <c r="O8" s="12">
        <v>2.5</v>
      </c>
      <c r="P8" s="12">
        <v>2.5</v>
      </c>
      <c r="Q8" s="12">
        <v>7</v>
      </c>
      <c r="R8" s="12">
        <v>5.5</v>
      </c>
      <c r="S8" s="12">
        <v>2.5</v>
      </c>
      <c r="T8" s="12">
        <v>5.5</v>
      </c>
      <c r="U8" s="12">
        <v>8.5</v>
      </c>
      <c r="V8" s="12">
        <v>2.5</v>
      </c>
      <c r="W8" s="12">
        <v>8.5</v>
      </c>
      <c r="X8" s="13">
        <f>SUM(O8:W8)</f>
        <v>45</v>
      </c>
    </row>
    <row r="9" spans="2:24" ht="15.75" x14ac:dyDescent="0.25">
      <c r="B9" s="10">
        <v>5</v>
      </c>
      <c r="C9" s="2">
        <v>2</v>
      </c>
      <c r="D9" s="2">
        <v>2</v>
      </c>
      <c r="E9" s="2">
        <v>3</v>
      </c>
      <c r="F9" s="2">
        <v>4</v>
      </c>
      <c r="G9" s="2">
        <v>4</v>
      </c>
      <c r="H9" s="2">
        <v>5</v>
      </c>
      <c r="I9" s="2">
        <v>3</v>
      </c>
      <c r="J9" s="2">
        <v>2</v>
      </c>
      <c r="K9" s="2">
        <v>2</v>
      </c>
      <c r="L9" s="2">
        <f t="shared" si="0"/>
        <v>27</v>
      </c>
      <c r="N9" s="11">
        <v>4</v>
      </c>
      <c r="O9" s="12">
        <v>5</v>
      </c>
      <c r="P9" s="12">
        <v>5</v>
      </c>
      <c r="Q9" s="12">
        <v>5</v>
      </c>
      <c r="R9" s="12">
        <v>5</v>
      </c>
      <c r="S9" s="12">
        <v>5</v>
      </c>
      <c r="T9" s="12">
        <v>5</v>
      </c>
      <c r="U9" s="12">
        <v>5</v>
      </c>
      <c r="V9" s="12">
        <v>5</v>
      </c>
      <c r="W9" s="12">
        <v>5</v>
      </c>
      <c r="X9" s="13">
        <f>SUM(O9:W9)</f>
        <v>45</v>
      </c>
    </row>
    <row r="10" spans="2:24" ht="15.75" x14ac:dyDescent="0.25">
      <c r="B10" s="10">
        <v>6</v>
      </c>
      <c r="C10" s="2">
        <v>2</v>
      </c>
      <c r="D10" s="2">
        <v>2</v>
      </c>
      <c r="E10" s="2">
        <v>3</v>
      </c>
      <c r="F10" s="2">
        <v>3</v>
      </c>
      <c r="G10" s="2">
        <v>4</v>
      </c>
      <c r="H10" s="2">
        <v>2</v>
      </c>
      <c r="I10" s="2">
        <v>3</v>
      </c>
      <c r="J10" s="2">
        <v>2</v>
      </c>
      <c r="K10" s="2">
        <v>4</v>
      </c>
      <c r="L10" s="2">
        <f t="shared" si="0"/>
        <v>25</v>
      </c>
      <c r="N10" s="11">
        <v>5</v>
      </c>
      <c r="O10" s="12">
        <v>5</v>
      </c>
      <c r="P10" s="12">
        <v>5</v>
      </c>
      <c r="Q10" s="12">
        <v>5</v>
      </c>
      <c r="R10" s="12">
        <v>5</v>
      </c>
      <c r="S10" s="12">
        <v>5</v>
      </c>
      <c r="T10" s="12">
        <v>5</v>
      </c>
      <c r="U10" s="12">
        <v>5</v>
      </c>
      <c r="V10" s="12">
        <v>5</v>
      </c>
      <c r="W10" s="12">
        <v>5</v>
      </c>
      <c r="X10" s="13">
        <f t="shared" ref="X10:X35" si="1">SUM(O10:W10)</f>
        <v>45</v>
      </c>
    </row>
    <row r="11" spans="2:24" ht="15.75" x14ac:dyDescent="0.25">
      <c r="B11" s="10">
        <v>7</v>
      </c>
      <c r="C11" s="2">
        <v>3</v>
      </c>
      <c r="D11" s="2">
        <v>4</v>
      </c>
      <c r="E11" s="2">
        <v>4</v>
      </c>
      <c r="F11" s="2">
        <v>3</v>
      </c>
      <c r="G11" s="2">
        <v>2</v>
      </c>
      <c r="H11" s="2">
        <v>3</v>
      </c>
      <c r="I11" s="2">
        <v>4</v>
      </c>
      <c r="J11" s="2">
        <v>2</v>
      </c>
      <c r="K11" s="2">
        <v>3</v>
      </c>
      <c r="L11" s="2">
        <f t="shared" si="0"/>
        <v>28</v>
      </c>
      <c r="N11" s="11">
        <v>6</v>
      </c>
      <c r="O11" s="12">
        <v>5</v>
      </c>
      <c r="P11" s="12">
        <v>5</v>
      </c>
      <c r="Q11" s="12">
        <v>5</v>
      </c>
      <c r="R11" s="12">
        <v>5</v>
      </c>
      <c r="S11" s="12">
        <v>5</v>
      </c>
      <c r="T11" s="12">
        <v>5</v>
      </c>
      <c r="U11" s="12">
        <v>5</v>
      </c>
      <c r="V11" s="12">
        <v>5</v>
      </c>
      <c r="W11" s="12">
        <v>5</v>
      </c>
      <c r="X11" s="13">
        <f t="shared" si="1"/>
        <v>45</v>
      </c>
    </row>
    <row r="12" spans="2:24" ht="15.75" x14ac:dyDescent="0.25">
      <c r="B12" s="10">
        <v>8</v>
      </c>
      <c r="C12" s="2">
        <v>2</v>
      </c>
      <c r="D12" s="2">
        <v>3</v>
      </c>
      <c r="E12" s="2">
        <v>2</v>
      </c>
      <c r="F12" s="2">
        <v>3</v>
      </c>
      <c r="G12" s="2">
        <v>3</v>
      </c>
      <c r="H12" s="2">
        <v>2</v>
      </c>
      <c r="I12" s="2">
        <v>1</v>
      </c>
      <c r="J12" s="2">
        <v>4</v>
      </c>
      <c r="K12" s="2">
        <v>2</v>
      </c>
      <c r="L12" s="2">
        <f t="shared" si="0"/>
        <v>22</v>
      </c>
      <c r="N12" s="11">
        <v>7</v>
      </c>
      <c r="O12" s="12">
        <v>5</v>
      </c>
      <c r="P12" s="12">
        <v>5</v>
      </c>
      <c r="Q12" s="12">
        <v>5</v>
      </c>
      <c r="R12" s="12">
        <v>5</v>
      </c>
      <c r="S12" s="12">
        <v>5</v>
      </c>
      <c r="T12" s="12">
        <v>5</v>
      </c>
      <c r="U12" s="12">
        <v>5</v>
      </c>
      <c r="V12" s="12">
        <v>5</v>
      </c>
      <c r="W12" s="12">
        <v>5</v>
      </c>
      <c r="X12" s="13">
        <f t="shared" si="1"/>
        <v>45</v>
      </c>
    </row>
    <row r="13" spans="2:24" ht="15.75" x14ac:dyDescent="0.25">
      <c r="B13" s="10">
        <v>9</v>
      </c>
      <c r="C13" s="2">
        <v>2</v>
      </c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2">
        <v>2</v>
      </c>
      <c r="J13" s="2">
        <v>2</v>
      </c>
      <c r="K13" s="2">
        <v>2</v>
      </c>
      <c r="L13" s="2">
        <f t="shared" si="0"/>
        <v>18</v>
      </c>
      <c r="N13" s="11">
        <v>8</v>
      </c>
      <c r="O13" s="24">
        <v>5</v>
      </c>
      <c r="P13" s="12">
        <v>5</v>
      </c>
      <c r="Q13" s="12">
        <v>5</v>
      </c>
      <c r="R13" s="12">
        <v>5</v>
      </c>
      <c r="S13" s="12">
        <v>5</v>
      </c>
      <c r="T13" s="12">
        <v>5</v>
      </c>
      <c r="U13" s="12">
        <v>5</v>
      </c>
      <c r="V13" s="12">
        <v>5</v>
      </c>
      <c r="W13" s="12">
        <v>5</v>
      </c>
      <c r="X13" s="13">
        <f t="shared" si="1"/>
        <v>45</v>
      </c>
    </row>
    <row r="14" spans="2:24" ht="15.75" x14ac:dyDescent="0.25">
      <c r="B14" s="10">
        <v>10</v>
      </c>
      <c r="C14" s="2">
        <v>3</v>
      </c>
      <c r="D14" s="2">
        <v>4</v>
      </c>
      <c r="E14" s="2">
        <v>2</v>
      </c>
      <c r="F14" s="2">
        <v>2</v>
      </c>
      <c r="G14" s="2">
        <v>3</v>
      </c>
      <c r="H14" s="2">
        <v>2</v>
      </c>
      <c r="I14" s="2">
        <v>3</v>
      </c>
      <c r="J14" s="2">
        <v>3</v>
      </c>
      <c r="K14" s="2">
        <v>2</v>
      </c>
      <c r="L14" s="2">
        <f t="shared" si="0"/>
        <v>24</v>
      </c>
      <c r="N14" s="11">
        <v>9</v>
      </c>
      <c r="O14" s="12">
        <v>6</v>
      </c>
      <c r="P14" s="12">
        <v>6</v>
      </c>
      <c r="Q14" s="12">
        <v>6</v>
      </c>
      <c r="R14" s="12">
        <v>6</v>
      </c>
      <c r="S14" s="12">
        <v>1.5</v>
      </c>
      <c r="T14" s="12">
        <v>6</v>
      </c>
      <c r="U14" s="12">
        <v>1.5</v>
      </c>
      <c r="V14" s="12">
        <v>6</v>
      </c>
      <c r="W14" s="12">
        <v>6</v>
      </c>
      <c r="X14" s="13">
        <f t="shared" si="1"/>
        <v>45</v>
      </c>
    </row>
    <row r="15" spans="2:24" ht="15.75" x14ac:dyDescent="0.25">
      <c r="B15" s="10">
        <v>11</v>
      </c>
      <c r="C15" s="14">
        <v>5</v>
      </c>
      <c r="D15" s="14">
        <v>3</v>
      </c>
      <c r="E15" s="14">
        <v>3</v>
      </c>
      <c r="F15" s="14">
        <v>3</v>
      </c>
      <c r="G15" s="14">
        <v>3</v>
      </c>
      <c r="H15" s="14">
        <v>3</v>
      </c>
      <c r="I15" s="14">
        <v>3</v>
      </c>
      <c r="J15" s="14">
        <v>2</v>
      </c>
      <c r="K15" s="14">
        <v>3</v>
      </c>
      <c r="L15" s="2">
        <f t="shared" si="0"/>
        <v>28</v>
      </c>
      <c r="N15" s="11">
        <v>10</v>
      </c>
      <c r="O15" s="12">
        <v>7</v>
      </c>
      <c r="P15" s="12">
        <v>7</v>
      </c>
      <c r="Q15" s="12">
        <v>2.5</v>
      </c>
      <c r="R15" s="12">
        <v>7</v>
      </c>
      <c r="S15" s="12">
        <v>7</v>
      </c>
      <c r="T15" s="12">
        <v>2.5</v>
      </c>
      <c r="U15" s="12">
        <v>7</v>
      </c>
      <c r="V15" s="12">
        <v>2.5</v>
      </c>
      <c r="W15" s="12">
        <v>2.5</v>
      </c>
      <c r="X15" s="13">
        <f t="shared" si="1"/>
        <v>45</v>
      </c>
    </row>
    <row r="16" spans="2:24" ht="15.75" x14ac:dyDescent="0.25">
      <c r="B16" s="10">
        <v>12</v>
      </c>
      <c r="C16" s="2">
        <v>1</v>
      </c>
      <c r="D16" s="2">
        <v>4</v>
      </c>
      <c r="E16" s="2">
        <v>4</v>
      </c>
      <c r="F16" s="2">
        <v>3</v>
      </c>
      <c r="G16" s="2">
        <v>4</v>
      </c>
      <c r="H16" s="2">
        <v>4</v>
      </c>
      <c r="I16" s="2">
        <v>2</v>
      </c>
      <c r="J16" s="2">
        <v>2</v>
      </c>
      <c r="K16" s="2">
        <v>2</v>
      </c>
      <c r="L16" s="2">
        <f t="shared" si="0"/>
        <v>26</v>
      </c>
      <c r="N16" s="11">
        <v>11</v>
      </c>
      <c r="O16" s="12">
        <v>3.5</v>
      </c>
      <c r="P16" s="12">
        <v>3.5</v>
      </c>
      <c r="Q16" s="12">
        <v>3.5</v>
      </c>
      <c r="R16" s="12">
        <v>3.5</v>
      </c>
      <c r="S16" s="12">
        <v>3.5</v>
      </c>
      <c r="T16" s="12">
        <v>3.5</v>
      </c>
      <c r="U16" s="12">
        <v>8</v>
      </c>
      <c r="V16" s="12">
        <v>8</v>
      </c>
      <c r="W16" s="12">
        <v>8</v>
      </c>
      <c r="X16" s="13">
        <f t="shared" si="1"/>
        <v>45</v>
      </c>
    </row>
    <row r="17" spans="2:24" ht="15.75" x14ac:dyDescent="0.25">
      <c r="B17" s="10">
        <v>13</v>
      </c>
      <c r="C17" s="14">
        <v>1</v>
      </c>
      <c r="D17" s="14">
        <v>4</v>
      </c>
      <c r="E17" s="14">
        <v>2</v>
      </c>
      <c r="F17" s="14">
        <v>1</v>
      </c>
      <c r="G17" s="14">
        <v>4</v>
      </c>
      <c r="H17" s="14">
        <v>4</v>
      </c>
      <c r="I17" s="14">
        <v>2</v>
      </c>
      <c r="J17" s="14">
        <v>3</v>
      </c>
      <c r="K17" s="14">
        <v>4</v>
      </c>
      <c r="L17" s="2">
        <f t="shared" si="0"/>
        <v>25</v>
      </c>
      <c r="N17" s="11">
        <v>12</v>
      </c>
      <c r="O17" s="12">
        <v>1</v>
      </c>
      <c r="P17" s="12">
        <v>7.5</v>
      </c>
      <c r="Q17" s="12">
        <v>7.5</v>
      </c>
      <c r="R17" s="12">
        <v>5</v>
      </c>
      <c r="S17" s="12">
        <v>7.5</v>
      </c>
      <c r="T17" s="12">
        <v>7.5</v>
      </c>
      <c r="U17" s="12">
        <v>3</v>
      </c>
      <c r="V17" s="12">
        <v>3</v>
      </c>
      <c r="W17" s="12">
        <v>3</v>
      </c>
      <c r="X17" s="13">
        <f t="shared" si="1"/>
        <v>45</v>
      </c>
    </row>
    <row r="18" spans="2:24" ht="15.75" x14ac:dyDescent="0.25">
      <c r="B18" s="10">
        <v>14</v>
      </c>
      <c r="C18" s="14">
        <v>3</v>
      </c>
      <c r="D18" s="14">
        <v>4</v>
      </c>
      <c r="E18" s="14">
        <v>4</v>
      </c>
      <c r="F18" s="14">
        <v>4</v>
      </c>
      <c r="G18" s="14">
        <v>4</v>
      </c>
      <c r="H18" s="14">
        <v>5</v>
      </c>
      <c r="I18" s="28">
        <v>4</v>
      </c>
      <c r="J18" s="14">
        <v>4</v>
      </c>
      <c r="K18" s="14">
        <v>2</v>
      </c>
      <c r="L18" s="2">
        <f t="shared" si="0"/>
        <v>34</v>
      </c>
      <c r="N18" s="11">
        <v>13</v>
      </c>
      <c r="O18" s="12">
        <v>1.5</v>
      </c>
      <c r="P18" s="12">
        <v>7.5</v>
      </c>
      <c r="Q18" s="12">
        <v>3.5</v>
      </c>
      <c r="R18" s="12">
        <v>1.5</v>
      </c>
      <c r="S18" s="12">
        <v>7.5</v>
      </c>
      <c r="T18" s="12">
        <v>7.5</v>
      </c>
      <c r="U18" s="12">
        <v>3.5</v>
      </c>
      <c r="V18" s="12">
        <v>5</v>
      </c>
      <c r="W18" s="12">
        <v>7.5</v>
      </c>
      <c r="X18" s="13">
        <f t="shared" si="1"/>
        <v>45</v>
      </c>
    </row>
    <row r="19" spans="2:24" ht="15.75" x14ac:dyDescent="0.25">
      <c r="B19" s="10">
        <v>15</v>
      </c>
      <c r="C19" s="14">
        <v>4</v>
      </c>
      <c r="D19" s="14">
        <v>3</v>
      </c>
      <c r="E19" s="14">
        <v>3</v>
      </c>
      <c r="F19" s="14">
        <v>4</v>
      </c>
      <c r="G19" s="14">
        <v>4</v>
      </c>
      <c r="H19" s="14">
        <v>2</v>
      </c>
      <c r="I19" s="14">
        <v>2</v>
      </c>
      <c r="J19" s="14">
        <v>1</v>
      </c>
      <c r="K19" s="14">
        <v>4</v>
      </c>
      <c r="L19" s="2">
        <f t="shared" si="0"/>
        <v>27</v>
      </c>
      <c r="N19" s="11">
        <v>14</v>
      </c>
      <c r="O19" s="15">
        <v>2</v>
      </c>
      <c r="P19" s="15">
        <v>5.5</v>
      </c>
      <c r="Q19" s="15">
        <v>5.5</v>
      </c>
      <c r="R19" s="15">
        <v>5.5</v>
      </c>
      <c r="S19" s="15">
        <v>5.5</v>
      </c>
      <c r="T19" s="15">
        <v>9</v>
      </c>
      <c r="U19" s="15">
        <v>5.5</v>
      </c>
      <c r="V19" s="15">
        <v>5.5</v>
      </c>
      <c r="W19" s="15">
        <v>1</v>
      </c>
      <c r="X19" s="13">
        <f t="shared" si="1"/>
        <v>45</v>
      </c>
    </row>
    <row r="20" spans="2:24" ht="15.75" x14ac:dyDescent="0.25">
      <c r="B20" s="10">
        <v>16</v>
      </c>
      <c r="C20" s="2">
        <v>3</v>
      </c>
      <c r="D20" s="2">
        <v>4</v>
      </c>
      <c r="E20" s="2">
        <v>3</v>
      </c>
      <c r="F20" s="2">
        <v>3</v>
      </c>
      <c r="G20" s="2">
        <v>3</v>
      </c>
      <c r="H20" s="2">
        <v>3</v>
      </c>
      <c r="I20" s="2">
        <v>2</v>
      </c>
      <c r="J20" s="2">
        <v>2</v>
      </c>
      <c r="K20" s="2">
        <v>4</v>
      </c>
      <c r="L20" s="2">
        <f t="shared" si="0"/>
        <v>27</v>
      </c>
      <c r="N20" s="11">
        <v>15</v>
      </c>
      <c r="O20" s="15">
        <v>7.5</v>
      </c>
      <c r="P20" s="15">
        <v>4.5</v>
      </c>
      <c r="Q20" s="15">
        <v>4.5</v>
      </c>
      <c r="R20" s="15">
        <v>7.5</v>
      </c>
      <c r="S20" s="15">
        <v>7.5</v>
      </c>
      <c r="T20" s="15">
        <v>2.5</v>
      </c>
      <c r="U20" s="15">
        <v>2.5</v>
      </c>
      <c r="V20" s="15">
        <v>1</v>
      </c>
      <c r="W20" s="15">
        <v>7.5</v>
      </c>
      <c r="X20" s="13">
        <f t="shared" si="1"/>
        <v>45</v>
      </c>
    </row>
    <row r="21" spans="2:24" ht="15.75" x14ac:dyDescent="0.25">
      <c r="B21" s="10">
        <v>17</v>
      </c>
      <c r="C21" s="2">
        <v>3</v>
      </c>
      <c r="D21" s="2">
        <v>2</v>
      </c>
      <c r="E21" s="2">
        <v>3</v>
      </c>
      <c r="F21" s="2">
        <v>4</v>
      </c>
      <c r="G21" s="2">
        <v>4</v>
      </c>
      <c r="H21" s="2">
        <v>3</v>
      </c>
      <c r="I21" s="2">
        <v>2</v>
      </c>
      <c r="J21" s="2">
        <v>2</v>
      </c>
      <c r="K21" s="2">
        <v>3</v>
      </c>
      <c r="L21" s="2">
        <f t="shared" si="0"/>
        <v>26</v>
      </c>
      <c r="N21" s="11">
        <v>16</v>
      </c>
      <c r="O21" s="15">
        <v>5</v>
      </c>
      <c r="P21" s="15">
        <v>8.5</v>
      </c>
      <c r="Q21" s="15">
        <v>5</v>
      </c>
      <c r="R21" s="15">
        <v>5</v>
      </c>
      <c r="S21" s="15">
        <v>5</v>
      </c>
      <c r="T21" s="15">
        <v>5</v>
      </c>
      <c r="U21" s="15">
        <v>1.5</v>
      </c>
      <c r="V21" s="15">
        <v>1.5</v>
      </c>
      <c r="W21" s="15">
        <v>8.5</v>
      </c>
      <c r="X21" s="13">
        <f t="shared" si="1"/>
        <v>45</v>
      </c>
    </row>
    <row r="22" spans="2:24" ht="15.75" x14ac:dyDescent="0.25">
      <c r="B22" s="10">
        <v>18</v>
      </c>
      <c r="C22" s="2">
        <v>3</v>
      </c>
      <c r="D22" s="2">
        <v>4</v>
      </c>
      <c r="E22" s="2">
        <v>4</v>
      </c>
      <c r="F22" s="2">
        <v>3</v>
      </c>
      <c r="G22" s="2">
        <v>5</v>
      </c>
      <c r="H22" s="2">
        <v>3</v>
      </c>
      <c r="I22" s="2">
        <v>4</v>
      </c>
      <c r="J22" s="2">
        <v>4</v>
      </c>
      <c r="K22" s="2">
        <v>3</v>
      </c>
      <c r="L22" s="2">
        <f t="shared" si="0"/>
        <v>33</v>
      </c>
      <c r="N22" s="11">
        <v>17</v>
      </c>
      <c r="O22" s="15">
        <v>5.5</v>
      </c>
      <c r="P22" s="15">
        <v>2</v>
      </c>
      <c r="Q22" s="15">
        <v>5.5</v>
      </c>
      <c r="R22" s="15">
        <v>8.5</v>
      </c>
      <c r="S22" s="15">
        <v>8.5</v>
      </c>
      <c r="T22" s="15">
        <v>5.5</v>
      </c>
      <c r="U22" s="15">
        <v>2</v>
      </c>
      <c r="V22" s="15">
        <v>2</v>
      </c>
      <c r="W22" s="15">
        <v>5.5</v>
      </c>
      <c r="X22" s="13">
        <f t="shared" si="1"/>
        <v>45</v>
      </c>
    </row>
    <row r="23" spans="2:24" ht="15.75" x14ac:dyDescent="0.25">
      <c r="B23" s="10">
        <v>19</v>
      </c>
      <c r="C23" s="2">
        <v>4</v>
      </c>
      <c r="D23" s="2">
        <v>2</v>
      </c>
      <c r="E23" s="2">
        <v>2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4</v>
      </c>
      <c r="L23" s="2">
        <f t="shared" si="0"/>
        <v>27</v>
      </c>
      <c r="N23" s="11">
        <v>18</v>
      </c>
      <c r="O23" s="15">
        <v>2.5</v>
      </c>
      <c r="P23" s="15">
        <v>6.5</v>
      </c>
      <c r="Q23" s="15">
        <v>6.5</v>
      </c>
      <c r="R23" s="15">
        <v>2.5</v>
      </c>
      <c r="S23" s="15">
        <v>9</v>
      </c>
      <c r="T23" s="15">
        <v>2.5</v>
      </c>
      <c r="U23" s="15">
        <v>6.5</v>
      </c>
      <c r="V23" s="15">
        <v>6.5</v>
      </c>
      <c r="W23" s="15">
        <v>2.5</v>
      </c>
      <c r="X23" s="13">
        <f t="shared" si="1"/>
        <v>45</v>
      </c>
    </row>
    <row r="24" spans="2:24" ht="15.75" x14ac:dyDescent="0.25">
      <c r="B24" s="10">
        <v>20</v>
      </c>
      <c r="C24" s="2">
        <v>3</v>
      </c>
      <c r="D24" s="2">
        <v>4</v>
      </c>
      <c r="E24" s="2">
        <v>3</v>
      </c>
      <c r="F24" s="2">
        <v>4</v>
      </c>
      <c r="G24" s="2">
        <v>4</v>
      </c>
      <c r="H24" s="2">
        <v>4</v>
      </c>
      <c r="I24" s="2">
        <v>4</v>
      </c>
      <c r="J24" s="2">
        <v>3</v>
      </c>
      <c r="K24" s="2">
        <v>4</v>
      </c>
      <c r="L24" s="2">
        <f>SUM(C24:K24)</f>
        <v>33</v>
      </c>
      <c r="N24" s="11">
        <v>19</v>
      </c>
      <c r="O24" s="15">
        <v>8.5</v>
      </c>
      <c r="P24" s="15">
        <v>1.5</v>
      </c>
      <c r="Q24" s="15">
        <v>1.5</v>
      </c>
      <c r="R24" s="15">
        <v>5</v>
      </c>
      <c r="S24" s="15">
        <v>5</v>
      </c>
      <c r="T24" s="15">
        <v>5</v>
      </c>
      <c r="U24" s="15">
        <v>5</v>
      </c>
      <c r="V24" s="15">
        <v>5</v>
      </c>
      <c r="W24" s="15">
        <v>8.5</v>
      </c>
      <c r="X24" s="13">
        <f t="shared" si="1"/>
        <v>45</v>
      </c>
    </row>
    <row r="25" spans="2:24" ht="15.75" x14ac:dyDescent="0.25">
      <c r="B25" s="10">
        <v>21</v>
      </c>
      <c r="C25" s="2">
        <v>5</v>
      </c>
      <c r="D25" s="2">
        <v>2</v>
      </c>
      <c r="E25" s="2">
        <v>4</v>
      </c>
      <c r="F25" s="2">
        <v>2</v>
      </c>
      <c r="G25" s="2">
        <v>2</v>
      </c>
      <c r="H25" s="2">
        <v>4</v>
      </c>
      <c r="I25" s="2">
        <v>1</v>
      </c>
      <c r="J25" s="2">
        <v>2</v>
      </c>
      <c r="K25" s="2">
        <v>3</v>
      </c>
      <c r="L25" s="2">
        <f t="shared" ref="L25:L33" si="2">SUM(C25:K25)</f>
        <v>25</v>
      </c>
      <c r="N25" s="11">
        <v>20</v>
      </c>
      <c r="O25" s="15">
        <v>2</v>
      </c>
      <c r="P25" s="15">
        <v>6.5</v>
      </c>
      <c r="Q25" s="15">
        <v>2</v>
      </c>
      <c r="R25" s="15">
        <v>6.5</v>
      </c>
      <c r="S25" s="15">
        <v>6.5</v>
      </c>
      <c r="T25" s="15">
        <v>6.5</v>
      </c>
      <c r="U25" s="15">
        <v>6.5</v>
      </c>
      <c r="V25" s="15">
        <v>2</v>
      </c>
      <c r="W25" s="15">
        <v>6.5</v>
      </c>
      <c r="X25" s="13">
        <f t="shared" si="1"/>
        <v>45</v>
      </c>
    </row>
    <row r="26" spans="2:24" ht="15.75" x14ac:dyDescent="0.25">
      <c r="B26" s="10">
        <v>22</v>
      </c>
      <c r="C26" s="2">
        <v>5</v>
      </c>
      <c r="D26" s="2">
        <v>5</v>
      </c>
      <c r="E26" s="2">
        <v>4</v>
      </c>
      <c r="F26" s="2">
        <v>4</v>
      </c>
      <c r="G26" s="2">
        <v>4</v>
      </c>
      <c r="H26" s="2">
        <v>5</v>
      </c>
      <c r="I26" s="2">
        <v>4</v>
      </c>
      <c r="J26" s="2">
        <v>4</v>
      </c>
      <c r="K26" s="2">
        <v>4</v>
      </c>
      <c r="L26" s="2">
        <f t="shared" si="2"/>
        <v>39</v>
      </c>
      <c r="N26" s="11">
        <v>21</v>
      </c>
      <c r="O26" s="15">
        <v>9</v>
      </c>
      <c r="P26" s="15">
        <v>3.5</v>
      </c>
      <c r="Q26" s="15">
        <v>7.5</v>
      </c>
      <c r="R26" s="15">
        <v>3.5</v>
      </c>
      <c r="S26" s="15">
        <v>3.5</v>
      </c>
      <c r="T26" s="15">
        <v>7.5</v>
      </c>
      <c r="U26" s="15">
        <v>1</v>
      </c>
      <c r="V26" s="15">
        <v>3.5</v>
      </c>
      <c r="W26" s="15">
        <v>6</v>
      </c>
      <c r="X26" s="13">
        <f t="shared" si="1"/>
        <v>45</v>
      </c>
    </row>
    <row r="27" spans="2:24" ht="15.75" x14ac:dyDescent="0.25">
      <c r="B27" s="10">
        <v>23</v>
      </c>
      <c r="C27" s="2">
        <v>4</v>
      </c>
      <c r="D27" s="2">
        <v>3</v>
      </c>
      <c r="E27" s="2">
        <v>4</v>
      </c>
      <c r="F27" s="2">
        <v>4</v>
      </c>
      <c r="G27" s="2">
        <v>4</v>
      </c>
      <c r="H27" s="2">
        <v>4</v>
      </c>
      <c r="I27" s="2">
        <v>5</v>
      </c>
      <c r="J27" s="2">
        <v>4</v>
      </c>
      <c r="K27" s="2">
        <v>4</v>
      </c>
      <c r="L27" s="2">
        <f t="shared" si="2"/>
        <v>36</v>
      </c>
      <c r="N27" s="11">
        <v>22</v>
      </c>
      <c r="O27" s="15">
        <v>8</v>
      </c>
      <c r="P27" s="15">
        <v>8</v>
      </c>
      <c r="Q27" s="15">
        <v>3.5</v>
      </c>
      <c r="R27" s="15">
        <v>3.5</v>
      </c>
      <c r="S27" s="15">
        <v>3.5</v>
      </c>
      <c r="T27" s="15">
        <v>8</v>
      </c>
      <c r="U27" s="15">
        <v>3.5</v>
      </c>
      <c r="V27" s="15">
        <v>3.5</v>
      </c>
      <c r="W27" s="15">
        <v>3.5</v>
      </c>
      <c r="X27" s="13">
        <f t="shared" si="1"/>
        <v>45</v>
      </c>
    </row>
    <row r="28" spans="2:24" ht="15.75" x14ac:dyDescent="0.25">
      <c r="B28" s="10">
        <v>24</v>
      </c>
      <c r="C28" s="2">
        <v>3</v>
      </c>
      <c r="D28" s="2">
        <v>3</v>
      </c>
      <c r="E28" s="2">
        <v>3</v>
      </c>
      <c r="F28" s="2">
        <v>3</v>
      </c>
      <c r="G28" s="2">
        <v>3</v>
      </c>
      <c r="H28" s="2">
        <v>3</v>
      </c>
      <c r="I28" s="2">
        <v>4</v>
      </c>
      <c r="J28" s="2">
        <v>3</v>
      </c>
      <c r="K28" s="2">
        <v>3</v>
      </c>
      <c r="L28" s="2">
        <f t="shared" si="2"/>
        <v>28</v>
      </c>
      <c r="N28" s="11">
        <v>23</v>
      </c>
      <c r="O28" s="15">
        <v>5</v>
      </c>
      <c r="P28" s="15">
        <v>1</v>
      </c>
      <c r="Q28" s="15">
        <v>5</v>
      </c>
      <c r="R28" s="15">
        <v>5</v>
      </c>
      <c r="S28" s="15">
        <v>5</v>
      </c>
      <c r="T28" s="15">
        <v>5</v>
      </c>
      <c r="U28" s="15">
        <v>9</v>
      </c>
      <c r="V28" s="15">
        <v>5</v>
      </c>
      <c r="W28" s="15">
        <v>5</v>
      </c>
      <c r="X28" s="13">
        <f t="shared" si="1"/>
        <v>45</v>
      </c>
    </row>
    <row r="29" spans="2:24" ht="15.75" x14ac:dyDescent="0.25">
      <c r="B29" s="10">
        <v>25</v>
      </c>
      <c r="C29" s="2">
        <v>4</v>
      </c>
      <c r="D29" s="2">
        <v>2</v>
      </c>
      <c r="E29" s="2">
        <v>4</v>
      </c>
      <c r="F29" s="2">
        <v>4</v>
      </c>
      <c r="G29" s="2">
        <v>4</v>
      </c>
      <c r="H29" s="2">
        <v>3</v>
      </c>
      <c r="I29" s="2">
        <v>3</v>
      </c>
      <c r="J29" s="2">
        <v>3</v>
      </c>
      <c r="K29" s="2">
        <v>3</v>
      </c>
      <c r="L29" s="2">
        <f t="shared" si="2"/>
        <v>30</v>
      </c>
      <c r="N29" s="11">
        <v>24</v>
      </c>
      <c r="O29" s="15">
        <v>4.5</v>
      </c>
      <c r="P29" s="15">
        <v>4.5</v>
      </c>
      <c r="Q29" s="15">
        <v>4.5</v>
      </c>
      <c r="R29" s="15">
        <v>4.5</v>
      </c>
      <c r="S29" s="15">
        <v>4.5</v>
      </c>
      <c r="T29" s="15">
        <v>4.5</v>
      </c>
      <c r="U29" s="15">
        <v>9</v>
      </c>
      <c r="V29" s="15">
        <v>4.5</v>
      </c>
      <c r="W29" s="15">
        <v>4.5</v>
      </c>
      <c r="X29" s="13">
        <f t="shared" si="1"/>
        <v>45</v>
      </c>
    </row>
    <row r="30" spans="2:24" ht="15.75" x14ac:dyDescent="0.25">
      <c r="B30" s="10">
        <v>26</v>
      </c>
      <c r="C30" s="2">
        <v>5</v>
      </c>
      <c r="D30" s="2">
        <v>3</v>
      </c>
      <c r="E30" s="2">
        <v>5</v>
      </c>
      <c r="F30" s="2">
        <v>3</v>
      </c>
      <c r="G30" s="2">
        <v>4</v>
      </c>
      <c r="H30" s="2">
        <v>5</v>
      </c>
      <c r="I30" s="2">
        <v>2</v>
      </c>
      <c r="J30" s="2">
        <v>4</v>
      </c>
      <c r="K30" s="2">
        <v>4</v>
      </c>
      <c r="L30" s="2">
        <f t="shared" si="2"/>
        <v>35</v>
      </c>
      <c r="N30" s="11">
        <v>25</v>
      </c>
      <c r="O30" s="15">
        <v>7.5</v>
      </c>
      <c r="P30" s="15">
        <v>1</v>
      </c>
      <c r="Q30" s="15">
        <v>7.5</v>
      </c>
      <c r="R30" s="15">
        <v>7.5</v>
      </c>
      <c r="S30" s="15">
        <v>7.5</v>
      </c>
      <c r="T30" s="15">
        <v>3.5</v>
      </c>
      <c r="U30" s="15">
        <v>3.5</v>
      </c>
      <c r="V30" s="15">
        <v>3.5</v>
      </c>
      <c r="W30" s="15">
        <v>3.5</v>
      </c>
      <c r="X30" s="13">
        <f t="shared" si="1"/>
        <v>45</v>
      </c>
    </row>
    <row r="31" spans="2:24" ht="15.75" x14ac:dyDescent="0.25">
      <c r="B31" s="10">
        <v>27</v>
      </c>
      <c r="C31" s="2">
        <v>4</v>
      </c>
      <c r="D31" s="2">
        <v>4</v>
      </c>
      <c r="E31" s="2">
        <v>4</v>
      </c>
      <c r="F31" s="2">
        <v>4</v>
      </c>
      <c r="G31" s="2">
        <v>4</v>
      </c>
      <c r="H31" s="2">
        <v>4</v>
      </c>
      <c r="I31" s="2">
        <v>4</v>
      </c>
      <c r="J31" s="2">
        <v>4</v>
      </c>
      <c r="K31" s="2">
        <v>4</v>
      </c>
      <c r="L31" s="2">
        <f t="shared" si="2"/>
        <v>36</v>
      </c>
      <c r="N31" s="11">
        <v>26</v>
      </c>
      <c r="O31" s="15">
        <v>8</v>
      </c>
      <c r="P31" s="15">
        <v>2.5</v>
      </c>
      <c r="Q31" s="15">
        <v>8</v>
      </c>
      <c r="R31" s="15">
        <v>2.5</v>
      </c>
      <c r="S31" s="15">
        <v>5</v>
      </c>
      <c r="T31" s="15">
        <v>8</v>
      </c>
      <c r="U31" s="15">
        <v>1</v>
      </c>
      <c r="V31" s="15">
        <v>5</v>
      </c>
      <c r="W31" s="15">
        <v>5</v>
      </c>
      <c r="X31" s="13">
        <f t="shared" si="1"/>
        <v>45</v>
      </c>
    </row>
    <row r="32" spans="2:24" ht="15.75" x14ac:dyDescent="0.25">
      <c r="B32" s="10">
        <v>28</v>
      </c>
      <c r="C32" s="2">
        <v>4</v>
      </c>
      <c r="D32" s="2">
        <v>4</v>
      </c>
      <c r="E32" s="2">
        <v>5</v>
      </c>
      <c r="F32" s="2">
        <v>5</v>
      </c>
      <c r="G32" s="2">
        <v>5</v>
      </c>
      <c r="H32" s="2">
        <v>5</v>
      </c>
      <c r="I32" s="2">
        <v>1</v>
      </c>
      <c r="J32" s="2">
        <v>4</v>
      </c>
      <c r="K32" s="2">
        <v>4</v>
      </c>
      <c r="L32" s="2">
        <f t="shared" si="2"/>
        <v>37</v>
      </c>
      <c r="N32" s="11">
        <v>27</v>
      </c>
      <c r="O32" s="15">
        <v>5</v>
      </c>
      <c r="P32" s="15">
        <v>5</v>
      </c>
      <c r="Q32" s="15">
        <v>5</v>
      </c>
      <c r="R32" s="15">
        <v>5</v>
      </c>
      <c r="S32" s="15">
        <v>5</v>
      </c>
      <c r="T32" s="15">
        <v>5</v>
      </c>
      <c r="U32" s="15">
        <v>5</v>
      </c>
      <c r="V32" s="15">
        <v>5</v>
      </c>
      <c r="W32" s="15">
        <v>5</v>
      </c>
      <c r="X32" s="13">
        <f t="shared" si="1"/>
        <v>45</v>
      </c>
    </row>
    <row r="33" spans="2:24" ht="15.75" x14ac:dyDescent="0.25">
      <c r="B33" s="10">
        <v>29</v>
      </c>
      <c r="C33" s="2">
        <v>4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v>4</v>
      </c>
      <c r="J33" s="2">
        <v>4</v>
      </c>
      <c r="K33" s="2">
        <v>4</v>
      </c>
      <c r="L33" s="2">
        <f t="shared" si="2"/>
        <v>36</v>
      </c>
      <c r="N33" s="11">
        <v>28</v>
      </c>
      <c r="O33" s="15">
        <v>3.5</v>
      </c>
      <c r="P33" s="15">
        <v>3.5</v>
      </c>
      <c r="Q33" s="15">
        <v>7.5</v>
      </c>
      <c r="R33" s="15">
        <v>7.5</v>
      </c>
      <c r="S33" s="15">
        <v>7.5</v>
      </c>
      <c r="T33" s="15">
        <v>7.5</v>
      </c>
      <c r="U33" s="15">
        <v>1</v>
      </c>
      <c r="V33" s="15">
        <v>3.5</v>
      </c>
      <c r="W33" s="15">
        <v>3.5</v>
      </c>
      <c r="X33" s="13">
        <f t="shared" si="1"/>
        <v>45</v>
      </c>
    </row>
    <row r="34" spans="2:24" ht="15.75" x14ac:dyDescent="0.25">
      <c r="B34" s="10">
        <v>30</v>
      </c>
      <c r="C34" s="2">
        <v>4</v>
      </c>
      <c r="D34" s="2">
        <v>4</v>
      </c>
      <c r="E34" s="2">
        <v>4</v>
      </c>
      <c r="F34" s="2">
        <v>4</v>
      </c>
      <c r="G34" s="2">
        <v>4</v>
      </c>
      <c r="H34" s="2">
        <v>4</v>
      </c>
      <c r="I34" s="2">
        <v>4</v>
      </c>
      <c r="J34" s="2">
        <v>4</v>
      </c>
      <c r="K34" s="2">
        <v>4</v>
      </c>
      <c r="L34" s="2">
        <f>SUM(C34:K34)</f>
        <v>36</v>
      </c>
      <c r="N34" s="11">
        <v>29</v>
      </c>
      <c r="O34" s="15">
        <v>5</v>
      </c>
      <c r="P34" s="15">
        <v>5</v>
      </c>
      <c r="Q34" s="15">
        <v>5</v>
      </c>
      <c r="R34" s="15">
        <v>5</v>
      </c>
      <c r="S34" s="15">
        <v>5</v>
      </c>
      <c r="T34" s="15">
        <v>5</v>
      </c>
      <c r="U34" s="15">
        <v>5</v>
      </c>
      <c r="V34" s="15">
        <v>5</v>
      </c>
      <c r="W34" s="15">
        <v>5</v>
      </c>
      <c r="X34" s="13">
        <f t="shared" si="1"/>
        <v>45</v>
      </c>
    </row>
    <row r="35" spans="2:24" ht="15.75" x14ac:dyDescent="0.25">
      <c r="B35" s="1" t="s">
        <v>37</v>
      </c>
      <c r="C35" s="1">
        <f t="shared" ref="C35:K35" si="3">AVERAGE(C5:C34)</f>
        <v>3.3333333333333335</v>
      </c>
      <c r="D35" s="1">
        <f t="shared" si="3"/>
        <v>3.2333333333333334</v>
      </c>
      <c r="E35" s="1">
        <f t="shared" si="3"/>
        <v>3.3</v>
      </c>
      <c r="F35" s="1">
        <f t="shared" si="3"/>
        <v>3.2666666666666666</v>
      </c>
      <c r="G35" s="1">
        <f t="shared" si="3"/>
        <v>3.6</v>
      </c>
      <c r="H35" s="1">
        <f t="shared" si="3"/>
        <v>3.4333333333333331</v>
      </c>
      <c r="I35" s="1">
        <f t="shared" si="3"/>
        <v>2.9666666666666668</v>
      </c>
      <c r="J35" s="1">
        <f t="shared" si="3"/>
        <v>2.9333333333333331</v>
      </c>
      <c r="K35" s="1">
        <f t="shared" si="3"/>
        <v>3.2666666666666666</v>
      </c>
      <c r="L35" s="1"/>
      <c r="N35" s="11">
        <v>30</v>
      </c>
      <c r="O35" s="15">
        <v>5</v>
      </c>
      <c r="P35" s="15">
        <v>5</v>
      </c>
      <c r="Q35" s="15">
        <v>5</v>
      </c>
      <c r="R35" s="15">
        <v>5</v>
      </c>
      <c r="S35" s="15">
        <v>5</v>
      </c>
      <c r="T35" s="15">
        <v>5</v>
      </c>
      <c r="U35" s="15">
        <v>5</v>
      </c>
      <c r="V35" s="15">
        <v>5</v>
      </c>
      <c r="W35" s="15">
        <v>5</v>
      </c>
      <c r="X35" s="16">
        <f t="shared" si="1"/>
        <v>45</v>
      </c>
    </row>
    <row r="36" spans="2:24" ht="15.75" x14ac:dyDescent="0.25">
      <c r="B36" t="s">
        <v>34</v>
      </c>
      <c r="C36">
        <f>SUM(C5:C34)</f>
        <v>100</v>
      </c>
      <c r="D36">
        <f t="shared" ref="D36:K36" si="4">SUM(D5:D34)</f>
        <v>97</v>
      </c>
      <c r="E36">
        <f t="shared" si="4"/>
        <v>99</v>
      </c>
      <c r="F36">
        <f t="shared" si="4"/>
        <v>98</v>
      </c>
      <c r="G36">
        <f t="shared" si="4"/>
        <v>108</v>
      </c>
      <c r="H36">
        <f t="shared" si="4"/>
        <v>103</v>
      </c>
      <c r="I36">
        <f t="shared" si="4"/>
        <v>89</v>
      </c>
      <c r="J36">
        <f t="shared" si="4"/>
        <v>88</v>
      </c>
      <c r="K36">
        <f t="shared" si="4"/>
        <v>98</v>
      </c>
      <c r="N36" s="13" t="s">
        <v>16</v>
      </c>
      <c r="O36" s="17">
        <f>SUM(O6:O35)</f>
        <v>144</v>
      </c>
      <c r="P36" s="17">
        <f t="shared" ref="P36:W36" si="5">SUM(P6:P35)</f>
        <v>146</v>
      </c>
      <c r="Q36" s="17">
        <f t="shared" si="5"/>
        <v>152.5</v>
      </c>
      <c r="R36" s="17">
        <f t="shared" si="5"/>
        <v>156</v>
      </c>
      <c r="S36" s="17">
        <f t="shared" si="5"/>
        <v>161.5</v>
      </c>
      <c r="T36" s="17">
        <f t="shared" si="5"/>
        <v>165.5</v>
      </c>
      <c r="U36" s="17">
        <f t="shared" si="5"/>
        <v>137.5</v>
      </c>
      <c r="V36" s="17">
        <f t="shared" si="5"/>
        <v>132</v>
      </c>
      <c r="W36" s="17">
        <f t="shared" si="5"/>
        <v>155</v>
      </c>
      <c r="X36" s="18"/>
    </row>
    <row r="37" spans="2:24" ht="15.75" x14ac:dyDescent="0.25">
      <c r="N37" s="13" t="s">
        <v>46</v>
      </c>
      <c r="O37" s="17">
        <f>AVERAGE(O6:O35)</f>
        <v>4.8</v>
      </c>
      <c r="P37" s="17">
        <f t="shared" ref="P37:V37" si="6">AVERAGE(P6:P35)</f>
        <v>4.8666666666666663</v>
      </c>
      <c r="Q37" s="17">
        <f t="shared" si="6"/>
        <v>5.083333333333333</v>
      </c>
      <c r="R37" s="17">
        <f t="shared" si="6"/>
        <v>5.2</v>
      </c>
      <c r="S37" s="17">
        <f t="shared" si="6"/>
        <v>5.3833333333333337</v>
      </c>
      <c r="T37" s="17">
        <f t="shared" si="6"/>
        <v>5.5166666666666666</v>
      </c>
      <c r="U37" s="17">
        <f t="shared" si="6"/>
        <v>4.583333333333333</v>
      </c>
      <c r="V37" s="17">
        <f t="shared" si="6"/>
        <v>4.4000000000000004</v>
      </c>
      <c r="W37" s="17">
        <f>AVERAGE(W6:W35)</f>
        <v>5.166666666666667</v>
      </c>
      <c r="X37" s="18"/>
    </row>
    <row r="38" spans="2:24" x14ac:dyDescent="0.25">
      <c r="H38" s="4" t="s">
        <v>45</v>
      </c>
      <c r="I38" s="5">
        <f>(12/((30*9)*(9+1))*SUMSQ(O36:W36)-3*(30)*(9+1))</f>
        <v>4.32000000000005</v>
      </c>
    </row>
    <row r="39" spans="2:24" x14ac:dyDescent="0.25">
      <c r="H39" s="4" t="s">
        <v>47</v>
      </c>
      <c r="I39" s="5">
        <f>_xlfn.CHISQ.INV.RT(0.05,8)</f>
        <v>15.507313055865453</v>
      </c>
    </row>
    <row r="40" spans="2:24" x14ac:dyDescent="0.25">
      <c r="H40" t="s">
        <v>63</v>
      </c>
      <c r="I40" t="s">
        <v>64</v>
      </c>
    </row>
    <row r="41" spans="2:24" ht="15.75" x14ac:dyDescent="0.25">
      <c r="C41" s="188" t="s">
        <v>35</v>
      </c>
      <c r="D41" s="188"/>
      <c r="E41" s="188"/>
      <c r="F41" s="188"/>
      <c r="G41" s="188"/>
      <c r="H41" s="19" t="s">
        <v>37</v>
      </c>
      <c r="I41" s="19" t="s">
        <v>48</v>
      </c>
      <c r="J41" s="19"/>
    </row>
    <row r="42" spans="2:24" ht="15.75" x14ac:dyDescent="0.25">
      <c r="C42" s="189" t="s">
        <v>50</v>
      </c>
      <c r="D42" s="189"/>
      <c r="E42" s="189"/>
      <c r="F42" s="189"/>
      <c r="G42" s="189"/>
      <c r="H42" s="7">
        <f>AVERAGE(C5:C34)</f>
        <v>3.3333333333333335</v>
      </c>
      <c r="I42" s="7">
        <f>SUM(O6:O35)</f>
        <v>144</v>
      </c>
    </row>
    <row r="43" spans="2:24" ht="15.75" x14ac:dyDescent="0.25">
      <c r="C43" s="189" t="s">
        <v>51</v>
      </c>
      <c r="D43" s="189"/>
      <c r="E43" s="189"/>
      <c r="F43" s="189"/>
      <c r="G43" s="189"/>
      <c r="H43" s="20">
        <f>AVERAGE(D5:D34)</f>
        <v>3.2333333333333334</v>
      </c>
      <c r="I43" s="7">
        <f>SUM(P6:P35)</f>
        <v>146</v>
      </c>
    </row>
    <row r="44" spans="2:24" ht="15.75" x14ac:dyDescent="0.25">
      <c r="C44" s="189" t="s">
        <v>52</v>
      </c>
      <c r="D44" s="189"/>
      <c r="E44" s="189"/>
      <c r="F44" s="189"/>
      <c r="G44" s="189"/>
      <c r="H44" s="20">
        <f>AVERAGE(E5:E34)</f>
        <v>3.3</v>
      </c>
      <c r="I44" s="7">
        <f>SUM(Q6:Q35)</f>
        <v>152.5</v>
      </c>
    </row>
    <row r="45" spans="2:24" ht="15.75" x14ac:dyDescent="0.25">
      <c r="C45" s="189" t="s">
        <v>53</v>
      </c>
      <c r="D45" s="189"/>
      <c r="E45" s="189"/>
      <c r="F45" s="189"/>
      <c r="G45" s="189"/>
      <c r="H45" s="20">
        <f>AVERAGE(F5:F34)</f>
        <v>3.2666666666666666</v>
      </c>
      <c r="I45" s="7">
        <f>SUM(R6:R35)</f>
        <v>156</v>
      </c>
    </row>
    <row r="46" spans="2:24" ht="15.75" x14ac:dyDescent="0.25">
      <c r="C46" s="189" t="s">
        <v>54</v>
      </c>
      <c r="D46" s="189"/>
      <c r="E46" s="189"/>
      <c r="F46" s="189"/>
      <c r="G46" s="189"/>
      <c r="H46" s="20">
        <f>AVERAGE(G5:G34)</f>
        <v>3.6</v>
      </c>
      <c r="I46" s="7">
        <f>SUM(S6:S35)</f>
        <v>161.5</v>
      </c>
    </row>
    <row r="47" spans="2:24" ht="15.75" x14ac:dyDescent="0.25">
      <c r="C47" s="189" t="s">
        <v>55</v>
      </c>
      <c r="D47" s="189"/>
      <c r="E47" s="189"/>
      <c r="F47" s="189"/>
      <c r="G47" s="189"/>
      <c r="H47" s="20">
        <f>AVERAGE(H5:H34)</f>
        <v>3.4333333333333331</v>
      </c>
      <c r="I47" s="7">
        <f>SUM(T6:T35)</f>
        <v>165.5</v>
      </c>
    </row>
    <row r="48" spans="2:24" ht="15.75" x14ac:dyDescent="0.25">
      <c r="C48" s="189" t="s">
        <v>56</v>
      </c>
      <c r="D48" s="189"/>
      <c r="E48" s="189"/>
      <c r="F48" s="189"/>
      <c r="G48" s="189"/>
      <c r="H48" s="20">
        <f>AVERAGE(I5:I34)</f>
        <v>2.9666666666666668</v>
      </c>
      <c r="I48" s="7">
        <f>SUM(U6:U35)</f>
        <v>137.5</v>
      </c>
    </row>
    <row r="49" spans="3:10" ht="15.75" x14ac:dyDescent="0.25">
      <c r="C49" s="189" t="s">
        <v>57</v>
      </c>
      <c r="D49" s="189"/>
      <c r="E49" s="189"/>
      <c r="F49" s="189"/>
      <c r="G49" s="189"/>
      <c r="H49" s="20">
        <f>AVERAGE(J5:J34)</f>
        <v>2.9333333333333331</v>
      </c>
      <c r="I49" s="7">
        <f>SUM(V6:V35)</f>
        <v>132</v>
      </c>
    </row>
    <row r="50" spans="3:10" ht="15.75" x14ac:dyDescent="0.25">
      <c r="C50" s="189" t="s">
        <v>58</v>
      </c>
      <c r="D50" s="189"/>
      <c r="E50" s="189"/>
      <c r="F50" s="189"/>
      <c r="G50" s="189"/>
      <c r="H50" s="20">
        <f>AVERAGE(K5:K34)</f>
        <v>3.2666666666666666</v>
      </c>
      <c r="I50" s="7">
        <f>SUM(W6:W35)</f>
        <v>155</v>
      </c>
    </row>
    <row r="51" spans="3:10" ht="15.75" x14ac:dyDescent="0.25">
      <c r="C51" s="197" t="s">
        <v>49</v>
      </c>
      <c r="D51" s="197"/>
      <c r="E51" s="197"/>
      <c r="F51" s="197"/>
      <c r="G51" s="197"/>
      <c r="H51" s="21" t="s">
        <v>13</v>
      </c>
      <c r="I51" s="19"/>
      <c r="J51" s="19"/>
    </row>
  </sheetData>
  <mergeCells count="18">
    <mergeCell ref="C51:G51"/>
    <mergeCell ref="X4:X5"/>
    <mergeCell ref="C41:G41"/>
    <mergeCell ref="C42:G42"/>
    <mergeCell ref="C43:G43"/>
    <mergeCell ref="C44:G44"/>
    <mergeCell ref="C45:G45"/>
    <mergeCell ref="C46:G46"/>
    <mergeCell ref="C47:G47"/>
    <mergeCell ref="C48:G48"/>
    <mergeCell ref="C49:G49"/>
    <mergeCell ref="C50:G50"/>
    <mergeCell ref="I1:O1"/>
    <mergeCell ref="B3:B4"/>
    <mergeCell ref="C3:J3"/>
    <mergeCell ref="L3:L4"/>
    <mergeCell ref="N4:N5"/>
    <mergeCell ref="O4:W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1"/>
  <sheetViews>
    <sheetView topLeftCell="A19" zoomScale="60" zoomScaleNormal="60" workbookViewId="0">
      <selection activeCell="Z40" sqref="Z40"/>
    </sheetView>
  </sheetViews>
  <sheetFormatPr defaultRowHeight="15" x14ac:dyDescent="0.25"/>
  <sheetData>
    <row r="1" spans="2:24" ht="26.25" x14ac:dyDescent="0.4">
      <c r="J1" s="190" t="s">
        <v>65</v>
      </c>
      <c r="K1" s="190"/>
      <c r="L1" s="190"/>
      <c r="M1" s="190"/>
      <c r="N1" s="190"/>
      <c r="O1" s="190"/>
      <c r="P1" s="190"/>
      <c r="Q1" s="190"/>
      <c r="R1" s="190"/>
    </row>
    <row r="3" spans="2:24" ht="15.75" x14ac:dyDescent="0.25">
      <c r="B3" s="199" t="s">
        <v>40</v>
      </c>
      <c r="C3" s="200" t="s">
        <v>41</v>
      </c>
      <c r="D3" s="200"/>
      <c r="E3" s="200"/>
      <c r="F3" s="200"/>
      <c r="G3" s="200"/>
      <c r="H3" s="200"/>
      <c r="I3" s="200"/>
      <c r="J3" s="200"/>
      <c r="K3" s="29"/>
      <c r="L3" s="199" t="s">
        <v>34</v>
      </c>
      <c r="M3" s="30"/>
      <c r="N3" s="8" t="s">
        <v>42</v>
      </c>
      <c r="O3" s="31"/>
      <c r="P3" s="3"/>
      <c r="S3" s="22"/>
      <c r="T3" s="22"/>
      <c r="U3" s="22"/>
      <c r="V3" s="22"/>
      <c r="W3" s="22"/>
      <c r="X3" s="22"/>
    </row>
    <row r="4" spans="2:24" ht="15.75" x14ac:dyDescent="0.25">
      <c r="B4" s="199"/>
      <c r="C4" s="9">
        <v>236</v>
      </c>
      <c r="D4" s="9">
        <v>417</v>
      </c>
      <c r="E4" s="9">
        <v>762</v>
      </c>
      <c r="F4" s="9">
        <v>621</v>
      </c>
      <c r="G4" s="9">
        <v>278</v>
      </c>
      <c r="H4" s="9">
        <v>632</v>
      </c>
      <c r="I4" s="9">
        <v>811</v>
      </c>
      <c r="J4" s="9">
        <v>912</v>
      </c>
      <c r="K4" s="9">
        <v>932</v>
      </c>
      <c r="L4" s="199"/>
      <c r="M4" s="3"/>
      <c r="N4" s="13" t="s">
        <v>43</v>
      </c>
      <c r="O4" s="169" t="s">
        <v>14</v>
      </c>
      <c r="P4" s="166"/>
      <c r="Q4" s="166"/>
      <c r="R4" s="166"/>
      <c r="S4" s="166"/>
      <c r="T4" s="166"/>
      <c r="U4" s="166"/>
      <c r="V4" s="166"/>
      <c r="W4" s="170"/>
      <c r="X4" s="169" t="s">
        <v>16</v>
      </c>
    </row>
    <row r="5" spans="2:24" ht="15.75" x14ac:dyDescent="0.25">
      <c r="B5" s="10">
        <v>1</v>
      </c>
      <c r="C5" s="2">
        <v>5</v>
      </c>
      <c r="D5" s="2">
        <v>3</v>
      </c>
      <c r="E5" s="2">
        <v>4</v>
      </c>
      <c r="F5" s="2">
        <v>4</v>
      </c>
      <c r="G5" s="2">
        <v>3</v>
      </c>
      <c r="H5" s="2">
        <v>2</v>
      </c>
      <c r="I5" s="2">
        <v>1</v>
      </c>
      <c r="J5" s="2">
        <v>3</v>
      </c>
      <c r="K5" s="2">
        <v>3</v>
      </c>
      <c r="L5" s="2">
        <f>SUM(C5:K5)</f>
        <v>28</v>
      </c>
      <c r="M5" s="3"/>
      <c r="N5" s="13"/>
      <c r="O5" s="9">
        <v>236</v>
      </c>
      <c r="P5" s="9">
        <v>417</v>
      </c>
      <c r="Q5" s="9">
        <v>762</v>
      </c>
      <c r="R5" s="9">
        <v>621</v>
      </c>
      <c r="S5" s="9">
        <v>278</v>
      </c>
      <c r="T5" s="9">
        <v>632</v>
      </c>
      <c r="U5" s="9">
        <v>811</v>
      </c>
      <c r="V5" s="9">
        <v>912</v>
      </c>
      <c r="W5" s="9">
        <v>932</v>
      </c>
      <c r="X5" s="154"/>
    </row>
    <row r="6" spans="2:24" ht="15.75" x14ac:dyDescent="0.25">
      <c r="B6" s="10">
        <v>2</v>
      </c>
      <c r="C6" s="2">
        <v>5</v>
      </c>
      <c r="D6" s="2">
        <v>4</v>
      </c>
      <c r="E6" s="2">
        <v>4</v>
      </c>
      <c r="F6" s="2">
        <v>3</v>
      </c>
      <c r="G6" s="2">
        <v>3</v>
      </c>
      <c r="H6" s="2">
        <v>4</v>
      </c>
      <c r="I6" s="2">
        <v>3</v>
      </c>
      <c r="J6" s="2">
        <v>4</v>
      </c>
      <c r="K6" s="2">
        <v>1</v>
      </c>
      <c r="L6" s="2">
        <f t="shared" ref="L6:L12" si="0">SUM(C6:K6)</f>
        <v>31</v>
      </c>
      <c r="M6" s="3"/>
      <c r="N6" s="11">
        <v>1</v>
      </c>
      <c r="O6" s="12">
        <v>6</v>
      </c>
      <c r="P6" s="12">
        <v>6</v>
      </c>
      <c r="Q6" s="12">
        <v>1.5</v>
      </c>
      <c r="R6" s="12">
        <v>6</v>
      </c>
      <c r="S6" s="12">
        <v>6</v>
      </c>
      <c r="T6" s="12">
        <v>1.5</v>
      </c>
      <c r="U6" s="12">
        <v>6</v>
      </c>
      <c r="V6" s="12">
        <v>6</v>
      </c>
      <c r="W6" s="12">
        <v>6</v>
      </c>
      <c r="X6" s="13">
        <f>SUM(O6:W6)</f>
        <v>45</v>
      </c>
    </row>
    <row r="7" spans="2:24" ht="15.75" x14ac:dyDescent="0.25">
      <c r="B7" s="10">
        <v>3</v>
      </c>
      <c r="C7" s="2">
        <v>3</v>
      </c>
      <c r="D7" s="2">
        <v>4</v>
      </c>
      <c r="E7" s="2">
        <v>3</v>
      </c>
      <c r="F7" s="2">
        <v>3</v>
      </c>
      <c r="G7" s="2">
        <v>5</v>
      </c>
      <c r="H7" s="2">
        <v>2</v>
      </c>
      <c r="I7" s="2">
        <v>2</v>
      </c>
      <c r="J7" s="2">
        <v>2</v>
      </c>
      <c r="K7" s="2">
        <v>4</v>
      </c>
      <c r="L7" s="2">
        <f t="shared" si="0"/>
        <v>28</v>
      </c>
      <c r="M7" s="3"/>
      <c r="N7" s="11">
        <v>2</v>
      </c>
      <c r="O7" s="12">
        <v>7</v>
      </c>
      <c r="P7" s="12">
        <v>2.5</v>
      </c>
      <c r="Q7" s="12">
        <v>2.5</v>
      </c>
      <c r="R7" s="12">
        <v>2.5</v>
      </c>
      <c r="S7" s="12">
        <v>2.5</v>
      </c>
      <c r="T7" s="12">
        <v>7</v>
      </c>
      <c r="U7" s="12">
        <v>7</v>
      </c>
      <c r="V7" s="12">
        <v>7</v>
      </c>
      <c r="W7" s="12">
        <v>7</v>
      </c>
      <c r="X7" s="13">
        <f>SUM(O7:W7)</f>
        <v>45</v>
      </c>
    </row>
    <row r="8" spans="2:24" ht="15.75" x14ac:dyDescent="0.25">
      <c r="B8" s="10">
        <v>4</v>
      </c>
      <c r="C8" s="2">
        <v>2</v>
      </c>
      <c r="D8" s="2">
        <v>2</v>
      </c>
      <c r="E8" s="2">
        <v>3</v>
      </c>
      <c r="F8" s="2">
        <v>3</v>
      </c>
      <c r="G8" s="2">
        <v>3</v>
      </c>
      <c r="H8" s="2">
        <v>3</v>
      </c>
      <c r="I8" s="2">
        <v>4</v>
      </c>
      <c r="J8" s="2">
        <v>4</v>
      </c>
      <c r="K8" s="2">
        <v>3</v>
      </c>
      <c r="L8" s="2">
        <f t="shared" si="0"/>
        <v>27</v>
      </c>
      <c r="M8" s="3"/>
      <c r="N8" s="11">
        <v>3</v>
      </c>
      <c r="O8" s="12">
        <v>9</v>
      </c>
      <c r="P8" s="12">
        <v>2.5</v>
      </c>
      <c r="Q8" s="12">
        <v>5.5</v>
      </c>
      <c r="R8" s="12">
        <v>5.5</v>
      </c>
      <c r="S8" s="12">
        <v>8</v>
      </c>
      <c r="T8" s="12">
        <v>2.5</v>
      </c>
      <c r="U8" s="12">
        <v>5.5</v>
      </c>
      <c r="V8" s="12">
        <v>5.5</v>
      </c>
      <c r="W8" s="12">
        <v>1</v>
      </c>
      <c r="X8" s="13">
        <f>SUM(O8:W8)</f>
        <v>45</v>
      </c>
    </row>
    <row r="9" spans="2:24" ht="15.75" x14ac:dyDescent="0.25">
      <c r="B9" s="10">
        <v>5</v>
      </c>
      <c r="C9" s="2">
        <v>2</v>
      </c>
      <c r="D9" s="2">
        <v>3</v>
      </c>
      <c r="E9" s="2">
        <v>3</v>
      </c>
      <c r="F9" s="2">
        <v>4</v>
      </c>
      <c r="G9" s="2">
        <v>3</v>
      </c>
      <c r="H9" s="2">
        <v>4</v>
      </c>
      <c r="I9" s="2">
        <v>3</v>
      </c>
      <c r="J9" s="2">
        <v>2</v>
      </c>
      <c r="K9" s="2">
        <v>1</v>
      </c>
      <c r="L9" s="2">
        <f t="shared" si="0"/>
        <v>25</v>
      </c>
      <c r="M9" s="3"/>
      <c r="N9" s="11">
        <v>4</v>
      </c>
      <c r="O9" s="12">
        <v>8</v>
      </c>
      <c r="P9" s="12">
        <v>4.5</v>
      </c>
      <c r="Q9" s="12">
        <v>4.5</v>
      </c>
      <c r="R9" s="12">
        <v>9</v>
      </c>
      <c r="S9" s="12">
        <v>4.5</v>
      </c>
      <c r="T9" s="12">
        <v>4.5</v>
      </c>
      <c r="U9" s="12">
        <v>4.5</v>
      </c>
      <c r="V9" s="12">
        <v>1</v>
      </c>
      <c r="W9" s="12">
        <v>4.5</v>
      </c>
      <c r="X9" s="13">
        <f>SUM(O9:W9)</f>
        <v>45</v>
      </c>
    </row>
    <row r="10" spans="2:24" ht="15.75" x14ac:dyDescent="0.25">
      <c r="B10" s="10">
        <v>6</v>
      </c>
      <c r="C10" s="2">
        <v>2</v>
      </c>
      <c r="D10" s="2">
        <v>2</v>
      </c>
      <c r="E10" s="2">
        <v>3</v>
      </c>
      <c r="F10" s="2">
        <v>2</v>
      </c>
      <c r="G10" s="2">
        <v>3</v>
      </c>
      <c r="H10" s="2">
        <v>4</v>
      </c>
      <c r="I10" s="2">
        <v>3</v>
      </c>
      <c r="J10" s="2">
        <v>4</v>
      </c>
      <c r="K10" s="2">
        <v>3</v>
      </c>
      <c r="L10" s="2">
        <f t="shared" si="0"/>
        <v>26</v>
      </c>
      <c r="M10" s="3"/>
      <c r="N10" s="11">
        <v>5</v>
      </c>
      <c r="O10" s="12">
        <v>5</v>
      </c>
      <c r="P10" s="12">
        <v>8.5</v>
      </c>
      <c r="Q10" s="12">
        <v>5</v>
      </c>
      <c r="R10" s="12">
        <v>8.5</v>
      </c>
      <c r="S10" s="12">
        <v>5</v>
      </c>
      <c r="T10" s="12">
        <v>5</v>
      </c>
      <c r="U10" s="12">
        <v>1.5</v>
      </c>
      <c r="V10" s="12">
        <v>5</v>
      </c>
      <c r="W10" s="12">
        <v>1.5</v>
      </c>
      <c r="X10" s="13">
        <f t="shared" ref="X10:X35" si="1">SUM(O10:W10)</f>
        <v>45</v>
      </c>
    </row>
    <row r="11" spans="2:24" ht="15.75" x14ac:dyDescent="0.25">
      <c r="B11" s="10">
        <v>7</v>
      </c>
      <c r="C11" s="2">
        <v>3</v>
      </c>
      <c r="D11" s="2">
        <v>4</v>
      </c>
      <c r="E11" s="2">
        <v>4</v>
      </c>
      <c r="F11" s="2">
        <v>3</v>
      </c>
      <c r="G11" s="2">
        <v>2</v>
      </c>
      <c r="H11" s="2">
        <v>2</v>
      </c>
      <c r="I11" s="2">
        <v>4</v>
      </c>
      <c r="J11" s="2">
        <v>3</v>
      </c>
      <c r="K11" s="2">
        <v>2</v>
      </c>
      <c r="L11" s="2">
        <f t="shared" si="0"/>
        <v>27</v>
      </c>
      <c r="M11" s="3"/>
      <c r="N11" s="11">
        <v>6</v>
      </c>
      <c r="O11" s="12">
        <v>5</v>
      </c>
      <c r="P11" s="12">
        <v>5</v>
      </c>
      <c r="Q11" s="12">
        <v>5</v>
      </c>
      <c r="R11" s="12">
        <v>5</v>
      </c>
      <c r="S11" s="12">
        <v>5</v>
      </c>
      <c r="T11" s="12">
        <v>5</v>
      </c>
      <c r="U11" s="12">
        <v>5</v>
      </c>
      <c r="V11" s="12">
        <v>5</v>
      </c>
      <c r="W11" s="12">
        <v>5</v>
      </c>
      <c r="X11" s="13">
        <f t="shared" si="1"/>
        <v>45</v>
      </c>
    </row>
    <row r="12" spans="2:24" ht="15.75" x14ac:dyDescent="0.25">
      <c r="B12" s="10">
        <v>8</v>
      </c>
      <c r="C12" s="2">
        <v>3</v>
      </c>
      <c r="D12" s="2">
        <v>1</v>
      </c>
      <c r="E12" s="2">
        <v>2</v>
      </c>
      <c r="F12" s="2">
        <v>3</v>
      </c>
      <c r="G12" s="2">
        <v>3</v>
      </c>
      <c r="H12" s="2">
        <v>2</v>
      </c>
      <c r="I12" s="2">
        <v>3</v>
      </c>
      <c r="J12" s="2">
        <v>3</v>
      </c>
      <c r="K12" s="2">
        <v>1</v>
      </c>
      <c r="L12" s="2">
        <f t="shared" si="0"/>
        <v>21</v>
      </c>
      <c r="M12" s="3"/>
      <c r="N12" s="11">
        <v>7</v>
      </c>
      <c r="O12" s="12">
        <v>5</v>
      </c>
      <c r="P12" s="12">
        <v>5</v>
      </c>
      <c r="Q12" s="12">
        <v>5</v>
      </c>
      <c r="R12" s="12">
        <v>5</v>
      </c>
      <c r="S12" s="12">
        <v>5</v>
      </c>
      <c r="T12" s="12">
        <v>5</v>
      </c>
      <c r="U12" s="12">
        <v>5</v>
      </c>
      <c r="V12" s="12">
        <v>5</v>
      </c>
      <c r="W12" s="12">
        <v>5</v>
      </c>
      <c r="X12" s="13">
        <f t="shared" si="1"/>
        <v>45</v>
      </c>
    </row>
    <row r="13" spans="2:24" ht="15.75" x14ac:dyDescent="0.25">
      <c r="B13" s="10">
        <v>9</v>
      </c>
      <c r="C13" s="2">
        <v>3</v>
      </c>
      <c r="D13" s="2">
        <v>2</v>
      </c>
      <c r="E13" s="2">
        <v>2</v>
      </c>
      <c r="F13" s="2">
        <v>2</v>
      </c>
      <c r="G13" s="2">
        <v>3</v>
      </c>
      <c r="H13" s="2">
        <v>2</v>
      </c>
      <c r="I13" s="2">
        <v>4</v>
      </c>
      <c r="J13" s="2">
        <v>2</v>
      </c>
      <c r="K13" s="2">
        <v>1</v>
      </c>
      <c r="L13" s="2">
        <f>SUM(C13:K13)</f>
        <v>21</v>
      </c>
      <c r="M13" s="3"/>
      <c r="N13" s="11">
        <v>8</v>
      </c>
      <c r="O13" s="24">
        <v>5</v>
      </c>
      <c r="P13" s="12">
        <v>5</v>
      </c>
      <c r="Q13" s="12">
        <v>5</v>
      </c>
      <c r="R13" s="12">
        <v>5</v>
      </c>
      <c r="S13" s="12">
        <v>5</v>
      </c>
      <c r="T13" s="12">
        <v>5</v>
      </c>
      <c r="U13" s="12">
        <v>5</v>
      </c>
      <c r="V13" s="12">
        <v>5</v>
      </c>
      <c r="W13" s="12">
        <v>5</v>
      </c>
      <c r="X13" s="13">
        <f t="shared" si="1"/>
        <v>45</v>
      </c>
    </row>
    <row r="14" spans="2:24" ht="15.75" x14ac:dyDescent="0.25">
      <c r="B14" s="10">
        <v>10</v>
      </c>
      <c r="C14" s="2">
        <v>3</v>
      </c>
      <c r="D14" s="2">
        <v>3</v>
      </c>
      <c r="E14" s="2">
        <v>2</v>
      </c>
      <c r="F14" s="2">
        <v>3</v>
      </c>
      <c r="G14" s="2">
        <v>3</v>
      </c>
      <c r="H14" s="2">
        <v>3</v>
      </c>
      <c r="I14" s="2">
        <v>3</v>
      </c>
      <c r="J14" s="2">
        <v>3</v>
      </c>
      <c r="K14" s="2">
        <v>2</v>
      </c>
      <c r="L14" s="2">
        <f t="shared" ref="L14:L33" si="2">SUM(C14:K14)</f>
        <v>25</v>
      </c>
      <c r="M14" s="3"/>
      <c r="N14" s="11">
        <v>9</v>
      </c>
      <c r="O14" s="12">
        <v>9</v>
      </c>
      <c r="P14" s="12">
        <v>4</v>
      </c>
      <c r="Q14" s="12">
        <v>7</v>
      </c>
      <c r="R14" s="12">
        <v>7</v>
      </c>
      <c r="S14" s="12">
        <v>1.5</v>
      </c>
      <c r="T14" s="12">
        <v>4</v>
      </c>
      <c r="U14" s="12">
        <v>1.5</v>
      </c>
      <c r="V14" s="12">
        <v>4</v>
      </c>
      <c r="W14" s="12">
        <v>7</v>
      </c>
      <c r="X14" s="13">
        <f t="shared" si="1"/>
        <v>45</v>
      </c>
    </row>
    <row r="15" spans="2:24" ht="15.75" x14ac:dyDescent="0.25">
      <c r="B15" s="10">
        <v>11</v>
      </c>
      <c r="C15" s="14">
        <v>5</v>
      </c>
      <c r="D15" s="14">
        <v>4</v>
      </c>
      <c r="E15" s="14">
        <v>4</v>
      </c>
      <c r="F15" s="14">
        <v>4</v>
      </c>
      <c r="G15" s="14">
        <v>4</v>
      </c>
      <c r="H15" s="14">
        <v>4</v>
      </c>
      <c r="I15" s="14">
        <v>3</v>
      </c>
      <c r="J15" s="14">
        <v>3</v>
      </c>
      <c r="K15" s="14">
        <v>3</v>
      </c>
      <c r="L15" s="2">
        <f t="shared" si="2"/>
        <v>34</v>
      </c>
      <c r="M15" s="3"/>
      <c r="N15" s="11">
        <v>10</v>
      </c>
      <c r="O15" s="12">
        <v>5</v>
      </c>
      <c r="P15" s="12">
        <v>5</v>
      </c>
      <c r="Q15" s="12">
        <v>5</v>
      </c>
      <c r="R15" s="12">
        <v>5</v>
      </c>
      <c r="S15" s="12">
        <v>5</v>
      </c>
      <c r="T15" s="12">
        <v>5</v>
      </c>
      <c r="U15" s="12">
        <v>5</v>
      </c>
      <c r="V15" s="12">
        <v>5</v>
      </c>
      <c r="W15" s="12">
        <v>5</v>
      </c>
      <c r="X15" s="13">
        <f t="shared" si="1"/>
        <v>45</v>
      </c>
    </row>
    <row r="16" spans="2:24" ht="15.75" x14ac:dyDescent="0.25">
      <c r="B16" s="10">
        <v>12</v>
      </c>
      <c r="C16" s="2">
        <v>5</v>
      </c>
      <c r="D16" s="2">
        <v>4</v>
      </c>
      <c r="E16" s="2">
        <v>4</v>
      </c>
      <c r="F16" s="2">
        <v>3</v>
      </c>
      <c r="G16" s="2">
        <v>3</v>
      </c>
      <c r="H16" s="2">
        <v>4</v>
      </c>
      <c r="I16" s="2">
        <v>3</v>
      </c>
      <c r="J16" s="2">
        <v>4</v>
      </c>
      <c r="K16" s="2">
        <v>1</v>
      </c>
      <c r="L16" s="2">
        <f t="shared" si="2"/>
        <v>31</v>
      </c>
      <c r="M16" s="3"/>
      <c r="N16" s="11">
        <v>11</v>
      </c>
      <c r="O16" s="12">
        <v>8</v>
      </c>
      <c r="P16" s="12">
        <v>8</v>
      </c>
      <c r="Q16" s="12">
        <v>8</v>
      </c>
      <c r="R16" s="12">
        <v>3.5</v>
      </c>
      <c r="S16" s="12">
        <v>3.5</v>
      </c>
      <c r="T16" s="12">
        <v>3.5</v>
      </c>
      <c r="U16" s="12">
        <v>3.5</v>
      </c>
      <c r="V16" s="12">
        <v>3.5</v>
      </c>
      <c r="W16" s="12">
        <v>3.5</v>
      </c>
      <c r="X16" s="13">
        <f t="shared" si="1"/>
        <v>45</v>
      </c>
    </row>
    <row r="17" spans="2:24" ht="15.75" x14ac:dyDescent="0.25">
      <c r="B17" s="10">
        <v>13</v>
      </c>
      <c r="C17" s="14">
        <v>3</v>
      </c>
      <c r="D17" s="14">
        <v>4</v>
      </c>
      <c r="E17" s="14">
        <v>3</v>
      </c>
      <c r="F17" s="14">
        <v>3</v>
      </c>
      <c r="G17" s="14">
        <v>3</v>
      </c>
      <c r="H17" s="14">
        <v>5</v>
      </c>
      <c r="I17" s="14">
        <v>2</v>
      </c>
      <c r="J17" s="14">
        <v>2</v>
      </c>
      <c r="K17" s="14">
        <v>2</v>
      </c>
      <c r="L17" s="2">
        <f>SUM(C17:K17)</f>
        <v>27</v>
      </c>
      <c r="M17" s="3"/>
      <c r="N17" s="11">
        <v>12</v>
      </c>
      <c r="O17" s="12">
        <v>2</v>
      </c>
      <c r="P17" s="12">
        <v>2</v>
      </c>
      <c r="Q17" s="12">
        <v>8</v>
      </c>
      <c r="R17" s="12">
        <v>4.5</v>
      </c>
      <c r="S17" s="12">
        <v>8</v>
      </c>
      <c r="T17" s="12">
        <v>8</v>
      </c>
      <c r="U17" s="12">
        <v>6</v>
      </c>
      <c r="V17" s="12">
        <v>2</v>
      </c>
      <c r="W17" s="12">
        <v>4.5</v>
      </c>
      <c r="X17" s="13">
        <f t="shared" si="1"/>
        <v>45</v>
      </c>
    </row>
    <row r="18" spans="2:24" ht="15.75" x14ac:dyDescent="0.25">
      <c r="B18" s="10">
        <v>14</v>
      </c>
      <c r="C18" s="14">
        <v>2</v>
      </c>
      <c r="D18" s="14">
        <v>4</v>
      </c>
      <c r="E18" s="14">
        <v>3</v>
      </c>
      <c r="F18" s="14">
        <v>5</v>
      </c>
      <c r="G18" s="14">
        <v>5</v>
      </c>
      <c r="H18" s="14">
        <v>4</v>
      </c>
      <c r="I18" s="14">
        <v>5</v>
      </c>
      <c r="J18" s="14">
        <v>3</v>
      </c>
      <c r="K18" s="14">
        <v>4</v>
      </c>
      <c r="L18" s="2">
        <f t="shared" si="2"/>
        <v>35</v>
      </c>
      <c r="M18" s="3"/>
      <c r="N18" s="11">
        <v>13</v>
      </c>
      <c r="O18" s="12">
        <v>1.5</v>
      </c>
      <c r="P18" s="12">
        <v>7.5</v>
      </c>
      <c r="Q18" s="12">
        <v>3.5</v>
      </c>
      <c r="R18" s="12">
        <v>1.5</v>
      </c>
      <c r="S18" s="12">
        <v>7.5</v>
      </c>
      <c r="T18" s="12">
        <v>7.5</v>
      </c>
      <c r="U18" s="12">
        <v>3.5</v>
      </c>
      <c r="V18" s="12">
        <v>5</v>
      </c>
      <c r="W18" s="12">
        <v>7.5</v>
      </c>
      <c r="X18" s="13">
        <f t="shared" si="1"/>
        <v>45</v>
      </c>
    </row>
    <row r="19" spans="2:24" ht="15.75" x14ac:dyDescent="0.25">
      <c r="B19" s="10">
        <v>15</v>
      </c>
      <c r="C19" s="14">
        <v>4</v>
      </c>
      <c r="D19" s="14">
        <v>4</v>
      </c>
      <c r="E19" s="14">
        <v>4</v>
      </c>
      <c r="F19" s="14">
        <v>4</v>
      </c>
      <c r="G19" s="14">
        <v>4</v>
      </c>
      <c r="H19" s="14">
        <v>4</v>
      </c>
      <c r="I19" s="14">
        <v>4</v>
      </c>
      <c r="J19" s="14">
        <v>4</v>
      </c>
      <c r="K19" s="14">
        <v>4</v>
      </c>
      <c r="L19" s="2">
        <f t="shared" si="2"/>
        <v>36</v>
      </c>
      <c r="M19" s="3"/>
      <c r="N19" s="11">
        <v>14</v>
      </c>
      <c r="O19" s="15">
        <v>1</v>
      </c>
      <c r="P19" s="15">
        <v>5</v>
      </c>
      <c r="Q19" s="15">
        <v>2.5</v>
      </c>
      <c r="R19" s="15">
        <v>8</v>
      </c>
      <c r="S19" s="15">
        <v>8</v>
      </c>
      <c r="T19" s="15">
        <v>5</v>
      </c>
      <c r="U19" s="15">
        <v>8</v>
      </c>
      <c r="V19" s="15">
        <v>2.5</v>
      </c>
      <c r="W19" s="15">
        <v>5</v>
      </c>
      <c r="X19" s="13">
        <f t="shared" si="1"/>
        <v>45</v>
      </c>
    </row>
    <row r="20" spans="2:24" ht="15.75" x14ac:dyDescent="0.25">
      <c r="B20" s="10">
        <v>16</v>
      </c>
      <c r="C20" s="2">
        <v>2</v>
      </c>
      <c r="D20" s="2">
        <v>4</v>
      </c>
      <c r="E20" s="2">
        <v>2</v>
      </c>
      <c r="F20" s="2">
        <v>3</v>
      </c>
      <c r="G20" s="2">
        <v>3</v>
      </c>
      <c r="H20" s="2">
        <v>2</v>
      </c>
      <c r="I20" s="2">
        <v>2</v>
      </c>
      <c r="J20" s="2">
        <v>2</v>
      </c>
      <c r="K20" s="2">
        <v>2</v>
      </c>
      <c r="L20" s="2">
        <f t="shared" si="2"/>
        <v>22</v>
      </c>
      <c r="M20" s="3"/>
      <c r="N20" s="11">
        <v>15</v>
      </c>
      <c r="O20" s="15">
        <v>5</v>
      </c>
      <c r="P20" s="15">
        <v>5</v>
      </c>
      <c r="Q20" s="15">
        <v>5</v>
      </c>
      <c r="R20" s="15">
        <v>5</v>
      </c>
      <c r="S20" s="15">
        <v>5</v>
      </c>
      <c r="T20" s="15">
        <v>5</v>
      </c>
      <c r="U20" s="15">
        <v>5</v>
      </c>
      <c r="V20" s="15">
        <v>5</v>
      </c>
      <c r="W20" s="15">
        <v>5</v>
      </c>
      <c r="X20" s="13">
        <f t="shared" si="1"/>
        <v>45</v>
      </c>
    </row>
    <row r="21" spans="2:24" ht="15.75" x14ac:dyDescent="0.25">
      <c r="B21" s="10">
        <v>17</v>
      </c>
      <c r="C21" s="2">
        <v>3</v>
      </c>
      <c r="D21" s="2">
        <v>3</v>
      </c>
      <c r="E21" s="2">
        <v>4</v>
      </c>
      <c r="F21" s="2">
        <v>4</v>
      </c>
      <c r="G21" s="2">
        <v>4</v>
      </c>
      <c r="H21" s="2">
        <v>4</v>
      </c>
      <c r="I21" s="2">
        <v>3</v>
      </c>
      <c r="J21" s="2">
        <v>4</v>
      </c>
      <c r="K21" s="2">
        <v>4</v>
      </c>
      <c r="L21" s="2">
        <f t="shared" si="2"/>
        <v>33</v>
      </c>
      <c r="M21" s="3"/>
      <c r="N21" s="11">
        <v>16</v>
      </c>
      <c r="O21" s="15">
        <v>3.5</v>
      </c>
      <c r="P21" s="15">
        <v>9</v>
      </c>
      <c r="Q21" s="15">
        <v>3.5</v>
      </c>
      <c r="R21" s="15">
        <v>7.5</v>
      </c>
      <c r="S21" s="15">
        <v>7.5</v>
      </c>
      <c r="T21" s="15">
        <v>3.5</v>
      </c>
      <c r="U21" s="15">
        <v>3.5</v>
      </c>
      <c r="V21" s="15">
        <v>3.5</v>
      </c>
      <c r="W21" s="15">
        <v>3.5</v>
      </c>
      <c r="X21" s="13">
        <f t="shared" si="1"/>
        <v>45</v>
      </c>
    </row>
    <row r="22" spans="2:24" ht="15.75" x14ac:dyDescent="0.25">
      <c r="B22" s="10">
        <v>18</v>
      </c>
      <c r="C22" s="2">
        <v>4</v>
      </c>
      <c r="D22" s="2">
        <v>4</v>
      </c>
      <c r="E22" s="2">
        <v>4</v>
      </c>
      <c r="F22" s="2">
        <v>4</v>
      </c>
      <c r="G22" s="2">
        <v>4</v>
      </c>
      <c r="H22" s="2">
        <v>4</v>
      </c>
      <c r="I22" s="2">
        <v>4</v>
      </c>
      <c r="J22" s="2">
        <v>4</v>
      </c>
      <c r="K22" s="2">
        <v>4</v>
      </c>
      <c r="L22" s="2">
        <f t="shared" si="2"/>
        <v>36</v>
      </c>
      <c r="M22" s="3"/>
      <c r="N22" s="11">
        <v>17</v>
      </c>
      <c r="O22" s="15">
        <v>2</v>
      </c>
      <c r="P22" s="15">
        <v>2</v>
      </c>
      <c r="Q22" s="15">
        <v>6.5</v>
      </c>
      <c r="R22" s="15">
        <v>6.5</v>
      </c>
      <c r="S22" s="15">
        <v>6.5</v>
      </c>
      <c r="T22" s="15">
        <v>6.5</v>
      </c>
      <c r="U22" s="15">
        <v>2</v>
      </c>
      <c r="V22" s="15">
        <v>6.5</v>
      </c>
      <c r="W22" s="15">
        <v>6.5</v>
      </c>
      <c r="X22" s="13">
        <f t="shared" si="1"/>
        <v>45</v>
      </c>
    </row>
    <row r="23" spans="2:24" ht="15.75" x14ac:dyDescent="0.25">
      <c r="B23" s="10">
        <v>19</v>
      </c>
      <c r="C23" s="2">
        <v>4</v>
      </c>
      <c r="D23" s="2">
        <v>2</v>
      </c>
      <c r="E23" s="2">
        <v>2</v>
      </c>
      <c r="F23" s="2">
        <v>4</v>
      </c>
      <c r="G23" s="2">
        <v>4</v>
      </c>
      <c r="H23" s="2">
        <v>3</v>
      </c>
      <c r="I23" s="2">
        <v>4</v>
      </c>
      <c r="J23" s="2">
        <v>4</v>
      </c>
      <c r="K23" s="2">
        <v>2</v>
      </c>
      <c r="L23" s="2">
        <f t="shared" si="2"/>
        <v>29</v>
      </c>
      <c r="M23" s="3"/>
      <c r="N23" s="11">
        <v>18</v>
      </c>
      <c r="O23" s="15">
        <v>5</v>
      </c>
      <c r="P23" s="15">
        <v>5</v>
      </c>
      <c r="Q23" s="15">
        <v>5</v>
      </c>
      <c r="R23" s="15">
        <v>5</v>
      </c>
      <c r="S23" s="15">
        <v>5</v>
      </c>
      <c r="T23" s="15">
        <v>5</v>
      </c>
      <c r="U23" s="15">
        <v>5</v>
      </c>
      <c r="V23" s="15">
        <v>5</v>
      </c>
      <c r="W23" s="15">
        <v>5</v>
      </c>
      <c r="X23" s="13">
        <f t="shared" si="1"/>
        <v>45</v>
      </c>
    </row>
    <row r="24" spans="2:24" ht="15.75" x14ac:dyDescent="0.25">
      <c r="B24" s="10">
        <v>20</v>
      </c>
      <c r="C24" s="2">
        <v>3</v>
      </c>
      <c r="D24" s="2">
        <v>5</v>
      </c>
      <c r="E24" s="2">
        <v>3</v>
      </c>
      <c r="F24" s="2">
        <v>2</v>
      </c>
      <c r="G24" s="2">
        <v>5</v>
      </c>
      <c r="H24" s="2">
        <v>5</v>
      </c>
      <c r="I24" s="2">
        <v>4</v>
      </c>
      <c r="J24" s="2">
        <v>5</v>
      </c>
      <c r="K24" s="2">
        <v>5</v>
      </c>
      <c r="L24" s="2">
        <f>SUM(C24:K24)</f>
        <v>37</v>
      </c>
      <c r="M24" s="3"/>
      <c r="N24" s="11">
        <v>19</v>
      </c>
      <c r="O24" s="15">
        <v>7</v>
      </c>
      <c r="P24" s="15">
        <v>2</v>
      </c>
      <c r="Q24" s="15">
        <v>2</v>
      </c>
      <c r="R24" s="15">
        <v>7</v>
      </c>
      <c r="S24" s="15">
        <v>7</v>
      </c>
      <c r="T24" s="15">
        <v>4</v>
      </c>
      <c r="U24" s="15">
        <v>7</v>
      </c>
      <c r="V24" s="15">
        <v>7</v>
      </c>
      <c r="W24" s="15">
        <v>2</v>
      </c>
      <c r="X24" s="13">
        <f t="shared" si="1"/>
        <v>45</v>
      </c>
    </row>
    <row r="25" spans="2:24" ht="15.75" x14ac:dyDescent="0.25">
      <c r="B25" s="10">
        <v>21</v>
      </c>
      <c r="C25" s="2">
        <v>5</v>
      </c>
      <c r="D25" s="2">
        <v>3</v>
      </c>
      <c r="E25" s="2">
        <v>4</v>
      </c>
      <c r="F25" s="2">
        <v>3</v>
      </c>
      <c r="G25" s="2">
        <v>4</v>
      </c>
      <c r="H25" s="2">
        <v>4</v>
      </c>
      <c r="I25" s="2">
        <v>3</v>
      </c>
      <c r="J25" s="2">
        <v>2</v>
      </c>
      <c r="K25" s="2">
        <v>4</v>
      </c>
      <c r="L25" s="2">
        <f t="shared" si="2"/>
        <v>32</v>
      </c>
      <c r="M25" s="3"/>
      <c r="N25" s="11">
        <v>20</v>
      </c>
      <c r="O25" s="15">
        <v>2.5</v>
      </c>
      <c r="P25" s="15">
        <v>7</v>
      </c>
      <c r="Q25" s="15">
        <v>2.5</v>
      </c>
      <c r="R25" s="15">
        <v>1</v>
      </c>
      <c r="S25" s="15">
        <v>7</v>
      </c>
      <c r="T25" s="15">
        <v>7</v>
      </c>
      <c r="U25" s="15">
        <v>4</v>
      </c>
      <c r="V25" s="15">
        <v>7</v>
      </c>
      <c r="W25" s="15">
        <v>7</v>
      </c>
      <c r="X25" s="13">
        <f t="shared" si="1"/>
        <v>45</v>
      </c>
    </row>
    <row r="26" spans="2:24" ht="15.75" x14ac:dyDescent="0.25">
      <c r="B26" s="10">
        <v>22</v>
      </c>
      <c r="C26" s="2">
        <v>5</v>
      </c>
      <c r="D26" s="2">
        <v>5</v>
      </c>
      <c r="E26" s="2">
        <v>5</v>
      </c>
      <c r="F26" s="2">
        <v>4</v>
      </c>
      <c r="G26" s="2">
        <v>5</v>
      </c>
      <c r="H26" s="2">
        <v>5</v>
      </c>
      <c r="I26" s="2">
        <v>4</v>
      </c>
      <c r="J26" s="2">
        <v>3</v>
      </c>
      <c r="K26" s="2">
        <v>3</v>
      </c>
      <c r="L26" s="2">
        <f t="shared" si="2"/>
        <v>39</v>
      </c>
      <c r="M26" s="3"/>
      <c r="N26" s="11">
        <v>21</v>
      </c>
      <c r="O26" s="15">
        <v>9</v>
      </c>
      <c r="P26" s="15">
        <v>3</v>
      </c>
      <c r="Q26" s="15">
        <v>6.5</v>
      </c>
      <c r="R26" s="15">
        <v>3</v>
      </c>
      <c r="S26" s="15">
        <v>6.5</v>
      </c>
      <c r="T26" s="15">
        <v>6.5</v>
      </c>
      <c r="U26" s="15">
        <v>3</v>
      </c>
      <c r="V26" s="15">
        <v>1</v>
      </c>
      <c r="W26" s="15">
        <v>6.5</v>
      </c>
      <c r="X26" s="13">
        <f t="shared" si="1"/>
        <v>45</v>
      </c>
    </row>
    <row r="27" spans="2:24" ht="15.75" x14ac:dyDescent="0.25">
      <c r="B27" s="10">
        <v>23</v>
      </c>
      <c r="C27" s="2">
        <v>3</v>
      </c>
      <c r="D27" s="2">
        <v>3</v>
      </c>
      <c r="E27" s="2">
        <v>2</v>
      </c>
      <c r="F27" s="2">
        <v>3</v>
      </c>
      <c r="G27" s="2">
        <v>3</v>
      </c>
      <c r="H27" s="2">
        <v>3</v>
      </c>
      <c r="I27" s="2">
        <v>3</v>
      </c>
      <c r="J27" s="2">
        <v>3</v>
      </c>
      <c r="K27" s="2">
        <v>2</v>
      </c>
      <c r="L27" s="2">
        <f t="shared" si="2"/>
        <v>25</v>
      </c>
      <c r="M27" s="3"/>
      <c r="N27" s="11">
        <v>22</v>
      </c>
      <c r="O27" s="15">
        <v>7</v>
      </c>
      <c r="P27" s="15">
        <v>7</v>
      </c>
      <c r="Q27" s="15">
        <v>7</v>
      </c>
      <c r="R27" s="15">
        <v>3.5</v>
      </c>
      <c r="S27" s="15">
        <v>7</v>
      </c>
      <c r="T27" s="15">
        <v>7</v>
      </c>
      <c r="U27" s="15">
        <v>3.5</v>
      </c>
      <c r="V27" s="15">
        <v>1.5</v>
      </c>
      <c r="W27" s="15">
        <v>1.5</v>
      </c>
      <c r="X27" s="13">
        <f t="shared" si="1"/>
        <v>45</v>
      </c>
    </row>
    <row r="28" spans="2:24" ht="15.75" x14ac:dyDescent="0.25">
      <c r="B28" s="10">
        <v>24</v>
      </c>
      <c r="C28" s="14">
        <v>5</v>
      </c>
      <c r="D28" s="14">
        <v>4</v>
      </c>
      <c r="E28" s="14">
        <v>4</v>
      </c>
      <c r="F28" s="14">
        <v>4</v>
      </c>
      <c r="G28" s="14">
        <v>4</v>
      </c>
      <c r="H28" s="14">
        <v>4</v>
      </c>
      <c r="I28" s="14">
        <v>3</v>
      </c>
      <c r="J28" s="14">
        <v>3</v>
      </c>
      <c r="K28" s="14">
        <v>3</v>
      </c>
      <c r="L28" s="2">
        <f t="shared" si="2"/>
        <v>34</v>
      </c>
      <c r="M28" s="3"/>
      <c r="N28" s="11">
        <v>23</v>
      </c>
      <c r="O28" s="15">
        <v>4</v>
      </c>
      <c r="P28" s="15">
        <v>1.5</v>
      </c>
      <c r="Q28" s="15">
        <v>1.5</v>
      </c>
      <c r="R28" s="15">
        <v>4</v>
      </c>
      <c r="S28" s="15">
        <v>7.5</v>
      </c>
      <c r="T28" s="15">
        <v>4</v>
      </c>
      <c r="U28" s="15">
        <v>7.5</v>
      </c>
      <c r="V28" s="15">
        <v>7.5</v>
      </c>
      <c r="W28" s="15">
        <v>7.5</v>
      </c>
      <c r="X28" s="13">
        <f t="shared" si="1"/>
        <v>45</v>
      </c>
    </row>
    <row r="29" spans="2:24" ht="15.75" x14ac:dyDescent="0.25">
      <c r="B29" s="10">
        <v>25</v>
      </c>
      <c r="C29" s="2">
        <v>5</v>
      </c>
      <c r="D29" s="2">
        <v>4</v>
      </c>
      <c r="E29" s="2">
        <v>4</v>
      </c>
      <c r="F29" s="2">
        <v>3</v>
      </c>
      <c r="G29" s="2">
        <v>3</v>
      </c>
      <c r="H29" s="2">
        <v>4</v>
      </c>
      <c r="I29" s="2">
        <v>3</v>
      </c>
      <c r="J29" s="2">
        <v>4</v>
      </c>
      <c r="K29" s="2">
        <v>1</v>
      </c>
      <c r="L29" s="2">
        <f t="shared" si="2"/>
        <v>31</v>
      </c>
      <c r="M29" s="3"/>
      <c r="N29" s="11">
        <v>24</v>
      </c>
      <c r="O29" s="15">
        <v>3</v>
      </c>
      <c r="P29" s="15">
        <v>7.5</v>
      </c>
      <c r="Q29" s="15">
        <v>7.5</v>
      </c>
      <c r="R29" s="15">
        <v>3</v>
      </c>
      <c r="S29" s="15">
        <v>3</v>
      </c>
      <c r="T29" s="15">
        <v>3</v>
      </c>
      <c r="U29" s="15">
        <v>7.5</v>
      </c>
      <c r="V29" s="15">
        <v>7.5</v>
      </c>
      <c r="W29" s="15">
        <v>3</v>
      </c>
      <c r="X29" s="13">
        <f>SUM(O29:W29)</f>
        <v>45</v>
      </c>
    </row>
    <row r="30" spans="2:24" ht="15.75" x14ac:dyDescent="0.25">
      <c r="B30" s="10">
        <v>26</v>
      </c>
      <c r="C30" s="14">
        <v>3</v>
      </c>
      <c r="D30" s="14">
        <v>4</v>
      </c>
      <c r="E30" s="14">
        <v>3</v>
      </c>
      <c r="F30" s="14">
        <v>3</v>
      </c>
      <c r="G30" s="14">
        <v>3</v>
      </c>
      <c r="H30" s="14">
        <v>5</v>
      </c>
      <c r="I30" s="14">
        <v>2</v>
      </c>
      <c r="J30" s="14">
        <v>2</v>
      </c>
      <c r="K30" s="14">
        <v>2</v>
      </c>
      <c r="L30" s="2">
        <f t="shared" si="2"/>
        <v>27</v>
      </c>
      <c r="M30" s="3"/>
      <c r="N30" s="11">
        <v>25</v>
      </c>
      <c r="O30" s="15">
        <v>5.5</v>
      </c>
      <c r="P30" s="15">
        <v>5.5</v>
      </c>
      <c r="Q30" s="15">
        <v>5.5</v>
      </c>
      <c r="R30" s="15">
        <v>8.5</v>
      </c>
      <c r="S30" s="15">
        <v>8.5</v>
      </c>
      <c r="T30" s="15">
        <v>2</v>
      </c>
      <c r="U30" s="15">
        <v>2</v>
      </c>
      <c r="V30" s="15">
        <v>2</v>
      </c>
      <c r="W30" s="15">
        <v>5.5</v>
      </c>
      <c r="X30" s="13">
        <f t="shared" si="1"/>
        <v>45</v>
      </c>
    </row>
    <row r="31" spans="2:24" ht="15.75" x14ac:dyDescent="0.25">
      <c r="B31" s="10">
        <v>27</v>
      </c>
      <c r="C31" s="14">
        <v>2</v>
      </c>
      <c r="D31" s="14">
        <v>4</v>
      </c>
      <c r="E31" s="14">
        <v>3</v>
      </c>
      <c r="F31" s="14">
        <v>5</v>
      </c>
      <c r="G31" s="14">
        <v>5</v>
      </c>
      <c r="H31" s="14">
        <v>4</v>
      </c>
      <c r="I31" s="14">
        <v>5</v>
      </c>
      <c r="J31" s="14">
        <v>3</v>
      </c>
      <c r="K31" s="14">
        <v>4</v>
      </c>
      <c r="L31" s="2">
        <f t="shared" si="2"/>
        <v>35</v>
      </c>
      <c r="M31" s="3"/>
      <c r="N31" s="11">
        <v>26</v>
      </c>
      <c r="O31" s="15">
        <v>8</v>
      </c>
      <c r="P31" s="15">
        <v>4</v>
      </c>
      <c r="Q31" s="15">
        <v>8</v>
      </c>
      <c r="R31" s="15">
        <v>4</v>
      </c>
      <c r="S31" s="15">
        <v>4</v>
      </c>
      <c r="T31" s="15">
        <v>8</v>
      </c>
      <c r="U31" s="15">
        <v>1</v>
      </c>
      <c r="V31" s="15">
        <v>4</v>
      </c>
      <c r="W31" s="15">
        <v>4</v>
      </c>
      <c r="X31" s="13">
        <f t="shared" si="1"/>
        <v>45</v>
      </c>
    </row>
    <row r="32" spans="2:24" ht="15.75" x14ac:dyDescent="0.25">
      <c r="B32" s="10">
        <v>28</v>
      </c>
      <c r="C32" s="14">
        <v>4</v>
      </c>
      <c r="D32" s="14">
        <v>4</v>
      </c>
      <c r="E32" s="14">
        <v>4</v>
      </c>
      <c r="F32" s="14">
        <v>4</v>
      </c>
      <c r="G32" s="14">
        <v>4</v>
      </c>
      <c r="H32" s="14">
        <v>4</v>
      </c>
      <c r="I32" s="14">
        <v>4</v>
      </c>
      <c r="J32" s="14">
        <v>4</v>
      </c>
      <c r="K32" s="14">
        <v>4</v>
      </c>
      <c r="L32" s="2">
        <f t="shared" si="2"/>
        <v>36</v>
      </c>
      <c r="M32" s="3"/>
      <c r="N32" s="11">
        <v>27</v>
      </c>
      <c r="O32" s="15">
        <v>5</v>
      </c>
      <c r="P32" s="15">
        <v>5</v>
      </c>
      <c r="Q32" s="15">
        <v>5</v>
      </c>
      <c r="R32" s="15">
        <v>5</v>
      </c>
      <c r="S32" s="15">
        <v>5</v>
      </c>
      <c r="T32" s="15">
        <v>5</v>
      </c>
      <c r="U32" s="15">
        <v>5</v>
      </c>
      <c r="V32" s="15">
        <v>5</v>
      </c>
      <c r="W32" s="15">
        <v>5</v>
      </c>
      <c r="X32" s="13">
        <f t="shared" si="1"/>
        <v>45</v>
      </c>
    </row>
    <row r="33" spans="2:24" ht="15.75" x14ac:dyDescent="0.25">
      <c r="B33" s="10">
        <v>29</v>
      </c>
      <c r="C33" s="2">
        <v>2</v>
      </c>
      <c r="D33" s="2">
        <v>4</v>
      </c>
      <c r="E33" s="2">
        <v>2</v>
      </c>
      <c r="F33" s="2">
        <v>3</v>
      </c>
      <c r="G33" s="2">
        <v>3</v>
      </c>
      <c r="H33" s="2">
        <v>2</v>
      </c>
      <c r="I33" s="2">
        <v>2</v>
      </c>
      <c r="J33" s="2">
        <v>2</v>
      </c>
      <c r="K33" s="2">
        <v>2</v>
      </c>
      <c r="L33" s="2">
        <f t="shared" si="2"/>
        <v>22</v>
      </c>
      <c r="M33" s="3"/>
      <c r="N33" s="11">
        <v>28</v>
      </c>
      <c r="O33" s="15">
        <v>2.5</v>
      </c>
      <c r="P33" s="15">
        <v>6</v>
      </c>
      <c r="Q33" s="15">
        <v>1</v>
      </c>
      <c r="R33" s="15">
        <v>6</v>
      </c>
      <c r="S33" s="15">
        <v>9</v>
      </c>
      <c r="T33" s="15">
        <v>2.5</v>
      </c>
      <c r="U33" s="15">
        <v>6</v>
      </c>
      <c r="V33" s="15">
        <v>6</v>
      </c>
      <c r="W33" s="15">
        <v>6</v>
      </c>
      <c r="X33" s="13">
        <f t="shared" si="1"/>
        <v>45</v>
      </c>
    </row>
    <row r="34" spans="2:24" ht="15.75" x14ac:dyDescent="0.25">
      <c r="B34" s="10">
        <v>30</v>
      </c>
      <c r="C34" s="2">
        <v>3</v>
      </c>
      <c r="D34" s="2">
        <v>3</v>
      </c>
      <c r="E34" s="2">
        <v>4</v>
      </c>
      <c r="F34" s="2">
        <v>4</v>
      </c>
      <c r="G34" s="2">
        <v>4</v>
      </c>
      <c r="H34" s="2">
        <v>4</v>
      </c>
      <c r="I34" s="2">
        <v>3</v>
      </c>
      <c r="J34" s="2">
        <v>4</v>
      </c>
      <c r="K34" s="2">
        <v>4</v>
      </c>
      <c r="L34" s="2">
        <f>SUM(C34:K34)</f>
        <v>33</v>
      </c>
      <c r="M34" s="3"/>
      <c r="N34" s="11">
        <v>29</v>
      </c>
      <c r="O34" s="15">
        <v>6.5</v>
      </c>
      <c r="P34" s="15">
        <v>1</v>
      </c>
      <c r="Q34" s="15">
        <v>2.5</v>
      </c>
      <c r="R34" s="15">
        <v>2.5</v>
      </c>
      <c r="S34" s="15">
        <v>6.5</v>
      </c>
      <c r="T34" s="15">
        <v>6.5</v>
      </c>
      <c r="U34" s="15">
        <v>6.5</v>
      </c>
      <c r="V34" s="15">
        <v>6.5</v>
      </c>
      <c r="W34" s="15">
        <v>6.5</v>
      </c>
      <c r="X34" s="13">
        <f t="shared" si="1"/>
        <v>45</v>
      </c>
    </row>
    <row r="35" spans="2:24" ht="15.75" x14ac:dyDescent="0.25">
      <c r="B35" s="1" t="s">
        <v>37</v>
      </c>
      <c r="C35" s="1">
        <f t="shared" ref="C35:K35" si="3">AVERAGE(C5:C34)</f>
        <v>3.4333333333333331</v>
      </c>
      <c r="D35" s="1">
        <f t="shared" si="3"/>
        <v>3.4666666666666668</v>
      </c>
      <c r="E35" s="1">
        <f t="shared" si="3"/>
        <v>3.2666666666666666</v>
      </c>
      <c r="F35" s="1">
        <f t="shared" si="3"/>
        <v>3.4</v>
      </c>
      <c r="G35" s="1">
        <f t="shared" si="3"/>
        <v>3.6</v>
      </c>
      <c r="H35" s="1">
        <f t="shared" si="3"/>
        <v>3.5333333333333332</v>
      </c>
      <c r="I35" s="1">
        <f t="shared" si="3"/>
        <v>3.2</v>
      </c>
      <c r="J35" s="1">
        <f t="shared" si="3"/>
        <v>3.1666666666666665</v>
      </c>
      <c r="K35" s="1">
        <f t="shared" si="3"/>
        <v>2.7</v>
      </c>
      <c r="L35" s="1"/>
      <c r="N35" s="11">
        <v>30</v>
      </c>
      <c r="O35" s="15">
        <v>7.5</v>
      </c>
      <c r="P35" s="15">
        <v>7.5</v>
      </c>
      <c r="Q35" s="15">
        <v>7.5</v>
      </c>
      <c r="R35" s="15">
        <v>7.5</v>
      </c>
      <c r="S35" s="15">
        <v>3</v>
      </c>
      <c r="T35" s="15">
        <v>3</v>
      </c>
      <c r="U35" s="15">
        <v>3</v>
      </c>
      <c r="V35" s="15">
        <v>3</v>
      </c>
      <c r="W35" s="15">
        <v>3</v>
      </c>
      <c r="X35" s="16">
        <f t="shared" si="1"/>
        <v>45</v>
      </c>
    </row>
    <row r="36" spans="2:24" ht="15.75" x14ac:dyDescent="0.25">
      <c r="B36" t="s">
        <v>2</v>
      </c>
      <c r="C36">
        <f>SUM(C5:C34)</f>
        <v>103</v>
      </c>
      <c r="D36">
        <f t="shared" ref="D36:K36" si="4">SUM(D5:D34)</f>
        <v>104</v>
      </c>
      <c r="E36">
        <f t="shared" si="4"/>
        <v>98</v>
      </c>
      <c r="F36">
        <f t="shared" si="4"/>
        <v>102</v>
      </c>
      <c r="G36">
        <f t="shared" si="4"/>
        <v>108</v>
      </c>
      <c r="H36">
        <f t="shared" si="4"/>
        <v>106</v>
      </c>
      <c r="I36">
        <f t="shared" si="4"/>
        <v>96</v>
      </c>
      <c r="J36">
        <f t="shared" si="4"/>
        <v>95</v>
      </c>
      <c r="K36">
        <f t="shared" si="4"/>
        <v>81</v>
      </c>
      <c r="N36" s="13" t="s">
        <v>16</v>
      </c>
      <c r="O36" s="17">
        <f>SUM(O6:O35)</f>
        <v>159.5</v>
      </c>
      <c r="P36" s="17">
        <f t="shared" ref="P36:W36" si="5">SUM(P6:P35)</f>
        <v>148.5</v>
      </c>
      <c r="Q36" s="17">
        <f t="shared" si="5"/>
        <v>144.5</v>
      </c>
      <c r="R36" s="17">
        <f t="shared" si="5"/>
        <v>155</v>
      </c>
      <c r="S36" s="17">
        <f t="shared" si="5"/>
        <v>172.5</v>
      </c>
      <c r="T36" s="17">
        <f t="shared" si="5"/>
        <v>147</v>
      </c>
      <c r="U36" s="17">
        <f t="shared" si="5"/>
        <v>138.5</v>
      </c>
      <c r="V36" s="17">
        <f t="shared" si="5"/>
        <v>139.5</v>
      </c>
      <c r="W36" s="17">
        <f t="shared" si="5"/>
        <v>145</v>
      </c>
      <c r="X36" s="18"/>
    </row>
    <row r="37" spans="2:24" ht="15.75" x14ac:dyDescent="0.25">
      <c r="N37" s="13" t="s">
        <v>46</v>
      </c>
      <c r="O37" s="17">
        <f>AVERAGE(O6:O35)</f>
        <v>5.3166666666666664</v>
      </c>
      <c r="P37" s="17">
        <f t="shared" ref="P37:V37" si="6">AVERAGE(P6:P35)</f>
        <v>4.95</v>
      </c>
      <c r="Q37" s="17">
        <f t="shared" si="6"/>
        <v>4.8166666666666664</v>
      </c>
      <c r="R37" s="17">
        <f t="shared" si="6"/>
        <v>5.166666666666667</v>
      </c>
      <c r="S37" s="17">
        <f t="shared" si="6"/>
        <v>5.75</v>
      </c>
      <c r="T37" s="17">
        <f t="shared" si="6"/>
        <v>4.9000000000000004</v>
      </c>
      <c r="U37" s="17">
        <f t="shared" si="6"/>
        <v>4.6166666666666663</v>
      </c>
      <c r="V37" s="17">
        <f t="shared" si="6"/>
        <v>4.6500000000000004</v>
      </c>
      <c r="W37" s="17">
        <f>AVERAGE(W6:W35)</f>
        <v>4.833333333333333</v>
      </c>
      <c r="X37" s="18"/>
    </row>
    <row r="38" spans="2:24" x14ac:dyDescent="0.25">
      <c r="I38" s="4" t="s">
        <v>45</v>
      </c>
      <c r="J38" s="5">
        <f>(12/((30*9)*(9+1))*SUMSQ(O36:W36)-3*(30)*(9+1))</f>
        <v>4.1355555555555839</v>
      </c>
    </row>
    <row r="39" spans="2:24" x14ac:dyDescent="0.25">
      <c r="I39" s="4" t="s">
        <v>47</v>
      </c>
      <c r="J39" s="5">
        <f>_xlfn.CHISQ.INV.RT(0.05,8)</f>
        <v>15.507313055865453</v>
      </c>
    </row>
    <row r="40" spans="2:24" x14ac:dyDescent="0.25">
      <c r="I40" t="s">
        <v>61</v>
      </c>
      <c r="J40" t="s">
        <v>64</v>
      </c>
    </row>
    <row r="41" spans="2:24" ht="15.75" x14ac:dyDescent="0.25">
      <c r="C41" s="188" t="s">
        <v>35</v>
      </c>
      <c r="D41" s="188"/>
      <c r="E41" s="188"/>
      <c r="F41" s="188"/>
      <c r="G41" s="188"/>
      <c r="H41" s="19" t="s">
        <v>37</v>
      </c>
      <c r="I41" s="19" t="s">
        <v>48</v>
      </c>
      <c r="J41" s="19"/>
    </row>
    <row r="42" spans="2:24" ht="15.75" x14ac:dyDescent="0.25">
      <c r="C42" s="189" t="s">
        <v>50</v>
      </c>
      <c r="D42" s="189"/>
      <c r="E42" s="189"/>
      <c r="F42" s="189"/>
      <c r="G42" s="189"/>
      <c r="H42" s="7">
        <f>AVERAGE(C5:C34)</f>
        <v>3.4333333333333331</v>
      </c>
      <c r="I42" s="7">
        <f>SUM(O6:O35)</f>
        <v>159.5</v>
      </c>
    </row>
    <row r="43" spans="2:24" ht="15.75" x14ac:dyDescent="0.25">
      <c r="C43" s="189" t="s">
        <v>51</v>
      </c>
      <c r="D43" s="189"/>
      <c r="E43" s="189"/>
      <c r="F43" s="189"/>
      <c r="G43" s="189"/>
      <c r="H43" s="20">
        <f>AVERAGE(D5:D34)</f>
        <v>3.4666666666666668</v>
      </c>
      <c r="I43" s="20">
        <f>SUM(P6:P35)</f>
        <v>148.5</v>
      </c>
    </row>
    <row r="44" spans="2:24" ht="15.75" x14ac:dyDescent="0.25">
      <c r="C44" s="189" t="s">
        <v>52</v>
      </c>
      <c r="D44" s="189"/>
      <c r="E44" s="189"/>
      <c r="F44" s="189"/>
      <c r="G44" s="189"/>
      <c r="H44" s="20">
        <f>AVERAGE(E5:E34)</f>
        <v>3.2666666666666666</v>
      </c>
      <c r="I44" s="20">
        <f>SUM(Q6:Q35)</f>
        <v>144.5</v>
      </c>
    </row>
    <row r="45" spans="2:24" ht="15.75" x14ac:dyDescent="0.25">
      <c r="C45" s="189" t="s">
        <v>53</v>
      </c>
      <c r="D45" s="189"/>
      <c r="E45" s="189"/>
      <c r="F45" s="189"/>
      <c r="G45" s="189"/>
      <c r="H45" s="20">
        <f>AVERAGE(F5:F34)</f>
        <v>3.4</v>
      </c>
      <c r="I45" s="20">
        <f>SUM(R6:R35)</f>
        <v>155</v>
      </c>
    </row>
    <row r="46" spans="2:24" ht="15.75" x14ac:dyDescent="0.25">
      <c r="C46" s="189" t="s">
        <v>54</v>
      </c>
      <c r="D46" s="189"/>
      <c r="E46" s="189"/>
      <c r="F46" s="189"/>
      <c r="G46" s="189"/>
      <c r="H46" s="20">
        <f>AVERAGE(G5:G34)</f>
        <v>3.6</v>
      </c>
      <c r="I46" s="20">
        <f>SUM(S6:S35)</f>
        <v>172.5</v>
      </c>
    </row>
    <row r="47" spans="2:24" ht="15.75" x14ac:dyDescent="0.25">
      <c r="C47" s="189" t="s">
        <v>55</v>
      </c>
      <c r="D47" s="189"/>
      <c r="E47" s="189"/>
      <c r="F47" s="189"/>
      <c r="G47" s="189"/>
      <c r="H47" s="20">
        <f>AVERAGE(H5:H34)</f>
        <v>3.5333333333333332</v>
      </c>
      <c r="I47" s="20">
        <f>SUM(T6:T35)</f>
        <v>147</v>
      </c>
    </row>
    <row r="48" spans="2:24" ht="15.75" x14ac:dyDescent="0.25">
      <c r="C48" s="189" t="s">
        <v>56</v>
      </c>
      <c r="D48" s="189"/>
      <c r="E48" s="189"/>
      <c r="F48" s="189"/>
      <c r="G48" s="189"/>
      <c r="H48" s="20">
        <f>AVERAGE(I5:I34)</f>
        <v>3.2</v>
      </c>
      <c r="I48" s="20">
        <f>SUM(U6:U35)</f>
        <v>138.5</v>
      </c>
    </row>
    <row r="49" spans="3:10" ht="15.75" x14ac:dyDescent="0.25">
      <c r="C49" s="189" t="s">
        <v>57</v>
      </c>
      <c r="D49" s="189"/>
      <c r="E49" s="189"/>
      <c r="F49" s="189"/>
      <c r="G49" s="189"/>
      <c r="H49" s="20">
        <f>AVERAGE(J5:J34)</f>
        <v>3.1666666666666665</v>
      </c>
      <c r="I49" s="20">
        <f>SUM(V6:V35)</f>
        <v>139.5</v>
      </c>
    </row>
    <row r="50" spans="3:10" ht="15.75" x14ac:dyDescent="0.25">
      <c r="C50" s="189" t="s">
        <v>58</v>
      </c>
      <c r="D50" s="189"/>
      <c r="E50" s="189"/>
      <c r="F50" s="189"/>
      <c r="G50" s="189"/>
      <c r="H50" s="20">
        <f>AVERAGE(K5:K34)</f>
        <v>2.7</v>
      </c>
      <c r="I50" s="20">
        <f>SUM(W6:W35)</f>
        <v>145</v>
      </c>
    </row>
    <row r="51" spans="3:10" ht="15.75" x14ac:dyDescent="0.25">
      <c r="C51" s="197" t="s">
        <v>49</v>
      </c>
      <c r="D51" s="197"/>
      <c r="E51" s="197"/>
      <c r="F51" s="197"/>
      <c r="G51" s="197"/>
      <c r="H51" s="21" t="s">
        <v>13</v>
      </c>
      <c r="I51" s="19"/>
      <c r="J51" s="19"/>
    </row>
  </sheetData>
  <mergeCells count="17">
    <mergeCell ref="C47:G47"/>
    <mergeCell ref="C48:G48"/>
    <mergeCell ref="C49:G49"/>
    <mergeCell ref="C50:G50"/>
    <mergeCell ref="C51:G51"/>
    <mergeCell ref="X4:X5"/>
    <mergeCell ref="C46:G46"/>
    <mergeCell ref="J1:R1"/>
    <mergeCell ref="B3:B4"/>
    <mergeCell ref="C3:J3"/>
    <mergeCell ref="L3:L4"/>
    <mergeCell ref="O4:W4"/>
    <mergeCell ref="C41:G41"/>
    <mergeCell ref="C42:G42"/>
    <mergeCell ref="C43:G43"/>
    <mergeCell ref="C44:G44"/>
    <mergeCell ref="C45:G4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C33"/>
  <sheetViews>
    <sheetView zoomScale="50" zoomScaleNormal="50" workbookViewId="0">
      <selection activeCell="Q29" sqref="Q29"/>
    </sheetView>
  </sheetViews>
  <sheetFormatPr defaultRowHeight="15.75" x14ac:dyDescent="0.25"/>
  <cols>
    <col min="1" max="2" width="9.140625" style="44"/>
    <col min="3" max="3" width="18.85546875" style="44" customWidth="1"/>
    <col min="4" max="6" width="9.140625" style="44"/>
    <col min="7" max="7" width="10.42578125" style="44" customWidth="1"/>
    <col min="8" max="8" width="11.42578125" style="44" customWidth="1"/>
    <col min="9" max="9" width="9.140625" style="44"/>
    <col min="10" max="10" width="14.28515625" style="44" customWidth="1"/>
    <col min="11" max="11" width="12.140625" style="44" customWidth="1"/>
    <col min="12" max="12" width="12" style="44" customWidth="1"/>
    <col min="13" max="13" width="11.85546875" style="44" customWidth="1"/>
    <col min="14" max="14" width="12" style="44" customWidth="1"/>
    <col min="15" max="15" width="12.140625" style="44" customWidth="1"/>
    <col min="16" max="16" width="9.140625" style="44"/>
    <col min="17" max="17" width="11" style="44" customWidth="1"/>
    <col min="18" max="18" width="15.28515625" style="44" customWidth="1"/>
    <col min="19" max="19" width="14" style="44" customWidth="1"/>
    <col min="20" max="21" width="9.140625" style="44"/>
    <col min="22" max="22" width="11.85546875" style="44" customWidth="1"/>
    <col min="23" max="23" width="9.140625" style="44"/>
    <col min="24" max="24" width="11.28515625" style="44" customWidth="1"/>
    <col min="25" max="16384" width="9.140625" style="44"/>
  </cols>
  <sheetData>
    <row r="2" spans="3:22" ht="16.5" thickBot="1" x14ac:dyDescent="0.3">
      <c r="C2" s="154" t="s">
        <v>66</v>
      </c>
      <c r="D2" s="154"/>
      <c r="E2" s="154"/>
      <c r="F2" s="154"/>
      <c r="G2" s="154" t="s">
        <v>3</v>
      </c>
      <c r="H2" s="155" t="s">
        <v>69</v>
      </c>
      <c r="J2" s="169" t="s">
        <v>70</v>
      </c>
      <c r="K2" s="166"/>
      <c r="L2" s="166"/>
      <c r="M2" s="166"/>
      <c r="N2" s="170"/>
      <c r="O2" s="57"/>
      <c r="P2" s="159" t="s">
        <v>109</v>
      </c>
      <c r="Q2" s="159"/>
      <c r="R2" s="159"/>
    </row>
    <row r="3" spans="3:22" x14ac:dyDescent="0.25">
      <c r="C3" s="154" t="s">
        <v>67</v>
      </c>
      <c r="D3" s="154" t="s">
        <v>68</v>
      </c>
      <c r="E3" s="154"/>
      <c r="F3" s="154"/>
      <c r="G3" s="154"/>
      <c r="H3" s="156"/>
      <c r="J3" s="155" t="s">
        <v>73</v>
      </c>
      <c r="K3" s="169" t="s">
        <v>74</v>
      </c>
      <c r="L3" s="166"/>
      <c r="M3" s="166"/>
      <c r="N3" s="154" t="s">
        <v>3</v>
      </c>
      <c r="O3" s="57"/>
      <c r="P3" s="103"/>
      <c r="Q3" s="104"/>
      <c r="R3" s="104"/>
      <c r="S3" s="104"/>
      <c r="T3" s="104"/>
      <c r="U3" s="104"/>
      <c r="V3" s="105"/>
    </row>
    <row r="4" spans="3:22" x14ac:dyDescent="0.25">
      <c r="C4" s="154"/>
      <c r="D4" s="32">
        <v>1</v>
      </c>
      <c r="E4" s="32">
        <v>2</v>
      </c>
      <c r="F4" s="32">
        <v>3</v>
      </c>
      <c r="G4" s="154"/>
      <c r="H4" s="157"/>
      <c r="J4" s="157"/>
      <c r="K4" s="32" t="s">
        <v>28</v>
      </c>
      <c r="L4" s="32" t="s">
        <v>29</v>
      </c>
      <c r="M4" s="33" t="s">
        <v>30</v>
      </c>
      <c r="N4" s="154"/>
      <c r="O4" s="57"/>
      <c r="P4" s="106"/>
      <c r="Q4" s="166" t="s">
        <v>14</v>
      </c>
      <c r="R4" s="166"/>
      <c r="S4" s="60" t="s">
        <v>113</v>
      </c>
      <c r="T4"/>
      <c r="U4" s="57"/>
      <c r="V4" s="107"/>
    </row>
    <row r="5" spans="3:22" x14ac:dyDescent="0.25">
      <c r="C5" s="32" t="s">
        <v>19</v>
      </c>
      <c r="D5" s="51">
        <v>4.34</v>
      </c>
      <c r="E5" s="51">
        <v>6.37</v>
      </c>
      <c r="F5" s="51">
        <v>15.72</v>
      </c>
      <c r="G5" s="48">
        <f>SUM(D5:F5)</f>
        <v>26.43</v>
      </c>
      <c r="H5" s="46">
        <f>AVERAGE(D5:F5)</f>
        <v>8.81</v>
      </c>
      <c r="J5" s="32" t="s">
        <v>25</v>
      </c>
      <c r="K5" s="50">
        <f>G5</f>
        <v>26.43</v>
      </c>
      <c r="L5" s="50">
        <f>G6</f>
        <v>15.870000000000001</v>
      </c>
      <c r="M5" s="62">
        <f>G7</f>
        <v>27.270000000000003</v>
      </c>
      <c r="N5" s="46">
        <f>SUM(K5:M5)</f>
        <v>69.569999999999993</v>
      </c>
      <c r="O5" s="61"/>
      <c r="P5" s="106"/>
      <c r="Q5" s="127" t="s">
        <v>110</v>
      </c>
      <c r="R5" s="127"/>
      <c r="S5" s="61">
        <f>AVERAGE(D5:F7)</f>
        <v>7.7299999999999995</v>
      </c>
      <c r="T5"/>
      <c r="U5" s="57"/>
      <c r="V5" s="107"/>
    </row>
    <row r="6" spans="3:22" x14ac:dyDescent="0.25">
      <c r="C6" s="32" t="s">
        <v>20</v>
      </c>
      <c r="D6" s="51">
        <v>3.19</v>
      </c>
      <c r="E6" s="51">
        <v>5.95</v>
      </c>
      <c r="F6" s="51">
        <v>6.73</v>
      </c>
      <c r="G6" s="48">
        <f t="shared" ref="G6:G13" si="0">SUM(D6:F6)</f>
        <v>15.870000000000001</v>
      </c>
      <c r="H6" s="46">
        <f t="shared" ref="H6:H13" si="1">AVERAGE(D6:F6)</f>
        <v>5.29</v>
      </c>
      <c r="J6" s="32" t="s">
        <v>26</v>
      </c>
      <c r="K6" s="50">
        <f>G8</f>
        <v>21.86</v>
      </c>
      <c r="L6" s="50">
        <f>G9</f>
        <v>19.309999999999999</v>
      </c>
      <c r="M6" s="62">
        <f>G10</f>
        <v>21.22</v>
      </c>
      <c r="N6" s="46">
        <f t="shared" ref="N6:N7" si="2">SUM(K6:M6)</f>
        <v>62.39</v>
      </c>
      <c r="O6" s="61"/>
      <c r="P6" s="106"/>
      <c r="Q6" s="127" t="s">
        <v>111</v>
      </c>
      <c r="R6" s="127"/>
      <c r="S6" s="61">
        <f>AVERAGE(D8:F10)</f>
        <v>6.9322222222222223</v>
      </c>
      <c r="T6"/>
      <c r="U6" s="57"/>
      <c r="V6" s="107"/>
    </row>
    <row r="7" spans="3:22" x14ac:dyDescent="0.25">
      <c r="C7" s="32" t="s">
        <v>21</v>
      </c>
      <c r="D7" s="51">
        <v>11.21</v>
      </c>
      <c r="E7" s="51">
        <v>8.1</v>
      </c>
      <c r="F7" s="51">
        <v>7.96</v>
      </c>
      <c r="G7" s="48">
        <f t="shared" si="0"/>
        <v>27.270000000000003</v>
      </c>
      <c r="H7" s="46">
        <f t="shared" si="1"/>
        <v>9.0900000000000016</v>
      </c>
      <c r="J7" s="32" t="s">
        <v>27</v>
      </c>
      <c r="K7" s="50">
        <f>G11</f>
        <v>22.1</v>
      </c>
      <c r="L7" s="50">
        <f>G12</f>
        <v>19.28</v>
      </c>
      <c r="M7" s="62">
        <f>G13</f>
        <v>26.26</v>
      </c>
      <c r="N7" s="46">
        <f t="shared" si="2"/>
        <v>67.64</v>
      </c>
      <c r="O7" s="61"/>
      <c r="P7" s="106"/>
      <c r="Q7" s="127" t="s">
        <v>112</v>
      </c>
      <c r="R7" s="127"/>
      <c r="S7" s="61">
        <f>AVERAGE(D11:F13)</f>
        <v>7.5155555555555553</v>
      </c>
      <c r="T7"/>
      <c r="U7" s="57"/>
      <c r="V7" s="107"/>
    </row>
    <row r="8" spans="3:22" x14ac:dyDescent="0.25">
      <c r="C8" s="32" t="s">
        <v>22</v>
      </c>
      <c r="D8" s="51">
        <v>3.01</v>
      </c>
      <c r="E8" s="51">
        <v>7.34</v>
      </c>
      <c r="F8" s="51">
        <v>11.51</v>
      </c>
      <c r="G8" s="48">
        <f t="shared" si="0"/>
        <v>21.86</v>
      </c>
      <c r="H8" s="46">
        <f t="shared" si="1"/>
        <v>7.2866666666666662</v>
      </c>
      <c r="J8" s="32" t="s">
        <v>3</v>
      </c>
      <c r="K8" s="51">
        <f>SUM(K5:K7)</f>
        <v>70.39</v>
      </c>
      <c r="L8" s="51">
        <f t="shared" ref="L8:M8" si="3">SUM(L5:L7)</f>
        <v>54.46</v>
      </c>
      <c r="M8" s="51">
        <f t="shared" si="3"/>
        <v>74.75</v>
      </c>
      <c r="N8" s="52">
        <f>SUM(K8:M8)</f>
        <v>199.6</v>
      </c>
      <c r="O8" s="49"/>
      <c r="P8" s="106"/>
      <c r="Q8" s="167" t="s">
        <v>4</v>
      </c>
      <c r="R8" s="167"/>
      <c r="S8" s="121" t="s">
        <v>13</v>
      </c>
      <c r="T8"/>
      <c r="U8" s="57"/>
      <c r="V8" s="107"/>
    </row>
    <row r="9" spans="3:22" x14ac:dyDescent="0.25">
      <c r="C9" s="32" t="s">
        <v>23</v>
      </c>
      <c r="D9" s="51">
        <v>6.53</v>
      </c>
      <c r="E9" s="51">
        <v>6.15</v>
      </c>
      <c r="F9" s="51">
        <v>6.63</v>
      </c>
      <c r="G9" s="48">
        <f t="shared" si="0"/>
        <v>19.309999999999999</v>
      </c>
      <c r="H9" s="46">
        <f t="shared" si="1"/>
        <v>6.4366666666666665</v>
      </c>
      <c r="J9" s="58"/>
      <c r="K9" s="59"/>
      <c r="L9" s="59"/>
      <c r="M9" s="59"/>
      <c r="N9" s="49"/>
      <c r="O9" s="49"/>
      <c r="P9" s="106"/>
      <c r="Q9" s="127" t="s">
        <v>114</v>
      </c>
      <c r="R9" s="127"/>
      <c r="S9" s="61">
        <f>AVERAGE(D5:F5,D8:F8,D11:F11)</f>
        <v>7.8211111111111116</v>
      </c>
      <c r="T9"/>
      <c r="U9" s="57"/>
      <c r="V9" s="107"/>
    </row>
    <row r="10" spans="3:22" x14ac:dyDescent="0.25">
      <c r="C10" s="32" t="s">
        <v>24</v>
      </c>
      <c r="D10" s="51">
        <v>6.81</v>
      </c>
      <c r="E10" s="51">
        <v>6.15</v>
      </c>
      <c r="F10" s="51">
        <v>8.26</v>
      </c>
      <c r="G10" s="48">
        <f t="shared" si="0"/>
        <v>21.22</v>
      </c>
      <c r="H10" s="46">
        <f t="shared" si="1"/>
        <v>7.0733333333333333</v>
      </c>
      <c r="J10" s="122" t="s">
        <v>36</v>
      </c>
      <c r="K10" s="123">
        <f>G14^2/(K13*K14*K12)</f>
        <v>1475.561481481481</v>
      </c>
      <c r="P10" s="106"/>
      <c r="Q10" s="127" t="s">
        <v>115</v>
      </c>
      <c r="R10" s="127"/>
      <c r="S10" s="61">
        <f>AVERAGE(D6:F6,D9:F9,D12:F12)</f>
        <v>6.0511111111111129</v>
      </c>
      <c r="T10"/>
      <c r="U10" s="57"/>
      <c r="V10" s="107"/>
    </row>
    <row r="11" spans="3:22" x14ac:dyDescent="0.25">
      <c r="C11" s="32" t="s">
        <v>31</v>
      </c>
      <c r="D11" s="51">
        <v>10.36</v>
      </c>
      <c r="E11" s="51">
        <v>6.35</v>
      </c>
      <c r="F11" s="51">
        <v>5.39</v>
      </c>
      <c r="G11" s="48">
        <f t="shared" si="0"/>
        <v>22.1</v>
      </c>
      <c r="H11" s="46">
        <f t="shared" si="1"/>
        <v>7.3666666666666671</v>
      </c>
      <c r="J11" s="47" t="s">
        <v>0</v>
      </c>
      <c r="K11" s="47">
        <v>9</v>
      </c>
      <c r="P11" s="106"/>
      <c r="Q11" s="127" t="s">
        <v>116</v>
      </c>
      <c r="R11" s="127"/>
      <c r="S11" s="61">
        <f>AVERAGE(D7:F7,D10:F10,D13:F13)</f>
        <v>8.3055555555555554</v>
      </c>
      <c r="T11"/>
      <c r="U11" s="57"/>
      <c r="V11" s="107"/>
    </row>
    <row r="12" spans="3:22" x14ac:dyDescent="0.25">
      <c r="C12" s="32" t="s">
        <v>32</v>
      </c>
      <c r="D12" s="51">
        <v>5.2</v>
      </c>
      <c r="E12" s="51">
        <v>6.84</v>
      </c>
      <c r="F12" s="51">
        <v>7.24</v>
      </c>
      <c r="G12" s="48">
        <f t="shared" si="0"/>
        <v>19.28</v>
      </c>
      <c r="H12" s="46">
        <f t="shared" si="1"/>
        <v>6.4266666666666667</v>
      </c>
      <c r="J12" s="47" t="s">
        <v>1</v>
      </c>
      <c r="K12" s="47">
        <v>3</v>
      </c>
      <c r="P12" s="106"/>
      <c r="Q12" s="167" t="s">
        <v>4</v>
      </c>
      <c r="R12" s="167"/>
      <c r="S12" s="121" t="s">
        <v>122</v>
      </c>
      <c r="T12"/>
      <c r="U12" s="57"/>
      <c r="V12" s="107"/>
    </row>
    <row r="13" spans="3:22" x14ac:dyDescent="0.25">
      <c r="C13" s="32" t="s">
        <v>33</v>
      </c>
      <c r="D13" s="51">
        <v>10.4</v>
      </c>
      <c r="E13" s="51">
        <v>8.27</v>
      </c>
      <c r="F13" s="51">
        <v>7.59</v>
      </c>
      <c r="G13" s="48">
        <f t="shared" si="0"/>
        <v>26.26</v>
      </c>
      <c r="H13" s="46">
        <f t="shared" si="1"/>
        <v>8.7533333333333339</v>
      </c>
      <c r="J13" s="47" t="s">
        <v>17</v>
      </c>
      <c r="K13" s="47">
        <v>3</v>
      </c>
      <c r="P13" s="106"/>
      <c r="Q13" s="57"/>
      <c r="R13" s="57"/>
      <c r="S13" s="57"/>
      <c r="T13" s="57"/>
      <c r="U13" s="57"/>
      <c r="V13" s="107"/>
    </row>
    <row r="14" spans="3:22" ht="15.75" customHeight="1" x14ac:dyDescent="0.25">
      <c r="C14" s="32" t="s">
        <v>72</v>
      </c>
      <c r="D14" s="45">
        <f>SUM(D5:D13)</f>
        <v>61.050000000000004</v>
      </c>
      <c r="E14" s="45">
        <f>SUM(E5:E13)</f>
        <v>61.519999999999996</v>
      </c>
      <c r="F14" s="45">
        <f>SUM(F5:F13)</f>
        <v>77.03</v>
      </c>
      <c r="G14" s="52">
        <f>SUM(G5:G13)</f>
        <v>199.59999999999997</v>
      </c>
      <c r="H14" s="46"/>
      <c r="J14" s="47" t="s">
        <v>18</v>
      </c>
      <c r="K14" s="47">
        <v>3</v>
      </c>
      <c r="P14" s="106"/>
      <c r="Q14" s="168" t="s">
        <v>108</v>
      </c>
      <c r="R14" s="168"/>
      <c r="S14" s="168"/>
      <c r="T14" s="168"/>
      <c r="U14" s="168"/>
      <c r="V14" s="107"/>
    </row>
    <row r="15" spans="3:22" x14ac:dyDescent="0.25">
      <c r="C15" s="63"/>
      <c r="D15" s="57"/>
      <c r="E15" s="57"/>
      <c r="J15" s="69"/>
      <c r="P15" s="106"/>
      <c r="Q15" s="168"/>
      <c r="R15" s="168"/>
      <c r="S15" s="168"/>
      <c r="T15" s="168"/>
      <c r="U15" s="168"/>
      <c r="V15" s="107"/>
    </row>
    <row r="16" spans="3:22" x14ac:dyDescent="0.25">
      <c r="C16" s="64"/>
      <c r="D16" s="57"/>
      <c r="E16" s="57"/>
      <c r="J16" s="69"/>
      <c r="P16" s="106"/>
      <c r="Q16" s="168"/>
      <c r="R16" s="168"/>
      <c r="S16" s="168"/>
      <c r="T16" s="168"/>
      <c r="U16" s="168"/>
      <c r="V16" s="107"/>
    </row>
    <row r="17" spans="3:29" ht="16.5" thickBot="1" x14ac:dyDescent="0.3">
      <c r="C17" s="159" t="s">
        <v>71</v>
      </c>
      <c r="D17" s="159"/>
      <c r="E17" s="159"/>
      <c r="F17" s="159"/>
      <c r="G17" s="159"/>
      <c r="H17" s="159"/>
      <c r="I17" s="159"/>
      <c r="J17" s="159"/>
      <c r="P17" s="118"/>
      <c r="Q17" s="119"/>
      <c r="R17" s="119"/>
      <c r="S17" s="119"/>
      <c r="T17" s="119"/>
      <c r="U17" s="119"/>
      <c r="V17" s="111"/>
    </row>
    <row r="18" spans="3:29" ht="16.5" thickBot="1" x14ac:dyDescent="0.3">
      <c r="C18" s="160" t="s">
        <v>5</v>
      </c>
      <c r="D18" s="160" t="s">
        <v>6</v>
      </c>
      <c r="E18" s="160" t="s">
        <v>7</v>
      </c>
      <c r="F18" s="160" t="s">
        <v>8</v>
      </c>
      <c r="G18" s="160" t="s">
        <v>9</v>
      </c>
      <c r="H18" s="162" t="s">
        <v>10</v>
      </c>
      <c r="I18" s="163"/>
      <c r="J18" s="164" t="s">
        <v>11</v>
      </c>
    </row>
    <row r="19" spans="3:29" ht="16.5" thickBot="1" x14ac:dyDescent="0.3">
      <c r="C19" s="161"/>
      <c r="D19" s="161"/>
      <c r="E19" s="161"/>
      <c r="F19" s="161"/>
      <c r="G19" s="161"/>
      <c r="H19" s="41">
        <v>0.05</v>
      </c>
      <c r="I19" s="41">
        <v>0.01</v>
      </c>
      <c r="J19" s="165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3:29" ht="16.5" thickBot="1" x14ac:dyDescent="0.3">
      <c r="C20" s="42" t="s">
        <v>12</v>
      </c>
      <c r="D20" s="53">
        <f>K12-1</f>
        <v>2</v>
      </c>
      <c r="E20" s="54">
        <f>(SUMSQ(D14:F14)/(K11))-K10</f>
        <v>18.37560740740787</v>
      </c>
      <c r="F20" s="54">
        <f>E20/D20</f>
        <v>9.1878037037039348</v>
      </c>
      <c r="G20" s="55">
        <f>F20/F25</f>
        <v>1.1475646499321033</v>
      </c>
      <c r="H20" s="54">
        <f>FINV(H19,D20,D25)</f>
        <v>3.6337234675916301</v>
      </c>
      <c r="I20" s="54">
        <f>FINV(I19,D20,D25)</f>
        <v>6.2262352803113821</v>
      </c>
      <c r="J20" s="43" t="str">
        <f>IF(G20&lt;H20,"tn",IF(G20&lt;I20,"*","**"))</f>
        <v>tn</v>
      </c>
      <c r="L20" s="44" t="s">
        <v>131</v>
      </c>
      <c r="O20" s="44">
        <f>G14^2/27</f>
        <v>1475.561481481481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3:29" ht="16.5" thickBot="1" x14ac:dyDescent="0.3">
      <c r="C21" s="42" t="s">
        <v>14</v>
      </c>
      <c r="D21" s="53">
        <f>(K13*K14)-1</f>
        <v>8</v>
      </c>
      <c r="E21" s="54">
        <f>(SUMSQ(G5:G13)/3)-K10</f>
        <v>39.370118518519121</v>
      </c>
      <c r="F21" s="54">
        <f t="shared" ref="F21:F26" si="4">E21/D21</f>
        <v>4.9212648148148901</v>
      </c>
      <c r="G21" s="55">
        <f>F21/F25</f>
        <v>0.61467024291774197</v>
      </c>
      <c r="H21" s="54">
        <f>FINV(H19,D21,D25)</f>
        <v>2.5910961798744014</v>
      </c>
      <c r="I21" s="54">
        <f>FINV(I19,D21,D25)</f>
        <v>3.8895721399261927</v>
      </c>
      <c r="J21" s="43" t="str">
        <f t="shared" ref="J21:J24" si="5">IF(G21&lt;H21,"tn",IF(G21&lt;I21,"*","**"))</f>
        <v>tn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3:29" ht="16.5" thickBot="1" x14ac:dyDescent="0.3">
      <c r="C22" s="42" t="s">
        <v>17</v>
      </c>
      <c r="D22" s="53">
        <f>K13-1</f>
        <v>2</v>
      </c>
      <c r="E22" s="54">
        <f>(SUMSQ(N5:N7)/9)-K10</f>
        <v>3.068140740741228</v>
      </c>
      <c r="F22" s="54">
        <f t="shared" si="4"/>
        <v>1.534070370370614</v>
      </c>
      <c r="G22" s="55">
        <f>F22/F25</f>
        <v>0.19160671955103559</v>
      </c>
      <c r="H22" s="54">
        <f>FINV(H19,D22,D25)</f>
        <v>3.6337234675916301</v>
      </c>
      <c r="I22" s="54">
        <f>FINV(I19,D22,D25)</f>
        <v>6.2262352803113821</v>
      </c>
      <c r="J22" s="43" t="str">
        <f t="shared" si="5"/>
        <v>tn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3:29" ht="16.5" thickBot="1" x14ac:dyDescent="0.3">
      <c r="C23" s="42" t="s">
        <v>18</v>
      </c>
      <c r="D23" s="53">
        <f>K14-1</f>
        <v>2</v>
      </c>
      <c r="E23" s="54">
        <f>(SUMSQ(K8:M8)/9)-K10</f>
        <v>25.350318518519089</v>
      </c>
      <c r="F23" s="54">
        <f t="shared" si="4"/>
        <v>12.675159259259544</v>
      </c>
      <c r="G23" s="55">
        <f>F23/F25</f>
        <v>1.5831383829327998</v>
      </c>
      <c r="H23" s="54">
        <f>FINV(H19,D23,D25)</f>
        <v>3.6337234675916301</v>
      </c>
      <c r="I23" s="54">
        <f>FINV(I19,D23,D25)</f>
        <v>6.2262352803113821</v>
      </c>
      <c r="J23" s="43" t="str">
        <f t="shared" si="5"/>
        <v>tn</v>
      </c>
      <c r="L23" s="44" t="s">
        <v>132</v>
      </c>
      <c r="P23" s="153">
        <f>SUMSQ(D5:F13)-O20</f>
        <v>185.84731851851916</v>
      </c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3:29" ht="16.5" thickBot="1" x14ac:dyDescent="0.3">
      <c r="C24" s="42" t="s">
        <v>5</v>
      </c>
      <c r="D24" s="53">
        <f>D22*D23</f>
        <v>4</v>
      </c>
      <c r="E24" s="54">
        <f>E21-E22-E23</f>
        <v>10.951659259258804</v>
      </c>
      <c r="F24" s="54">
        <f t="shared" si="4"/>
        <v>2.737914814814701</v>
      </c>
      <c r="G24" s="55">
        <f>F24/F25</f>
        <v>0.34196793459356617</v>
      </c>
      <c r="H24" s="54">
        <f>FINV(H19,D24,D25)</f>
        <v>3.0069172799243447</v>
      </c>
      <c r="I24" s="54">
        <f>FINV(I19,D24,D25)</f>
        <v>4.772577999723211</v>
      </c>
      <c r="J24" s="126" t="str">
        <f t="shared" si="5"/>
        <v>tn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3:29" ht="16.5" thickBot="1" x14ac:dyDescent="0.3">
      <c r="C25" s="42" t="s">
        <v>15</v>
      </c>
      <c r="D25" s="53">
        <f>D26-D20-D21</f>
        <v>16</v>
      </c>
      <c r="E25" s="54">
        <f>E26-E20-E21</f>
        <v>128.10159259259217</v>
      </c>
      <c r="F25" s="54">
        <f t="shared" si="4"/>
        <v>8.0063495370370106</v>
      </c>
      <c r="G25" s="77"/>
      <c r="H25" s="77"/>
      <c r="I25" s="77"/>
      <c r="J25" s="78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3:29" ht="16.5" thickBot="1" x14ac:dyDescent="0.3">
      <c r="C26" s="42" t="s">
        <v>16</v>
      </c>
      <c r="D26" s="53">
        <f>(K13*K14*K12)-1</f>
        <v>26</v>
      </c>
      <c r="E26" s="54">
        <f>SUMSQ(D5:F13)-K10</f>
        <v>185.84731851851916</v>
      </c>
      <c r="F26" s="54">
        <f t="shared" si="4"/>
        <v>7.1479737891738138</v>
      </c>
      <c r="G26" s="77"/>
      <c r="H26" s="77"/>
      <c r="I26" s="77"/>
      <c r="J26" s="78"/>
      <c r="L26" s="44" t="s">
        <v>133</v>
      </c>
      <c r="P26"/>
      <c r="Q26">
        <f>SUMSQ(D14:F14)/9-O20</f>
        <v>18.37560740740787</v>
      </c>
      <c r="R26"/>
      <c r="S26"/>
      <c r="T26"/>
      <c r="U26"/>
      <c r="V26"/>
      <c r="W26"/>
      <c r="X26"/>
      <c r="Y26"/>
      <c r="Z26"/>
      <c r="AA26"/>
      <c r="AB26"/>
      <c r="AC26"/>
    </row>
    <row r="27" spans="3:29" x14ac:dyDescent="0.25"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3:29" x14ac:dyDescent="0.25">
      <c r="C28" s="44" t="s">
        <v>136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3:29" x14ac:dyDescent="0.25">
      <c r="C29" s="44" t="s">
        <v>137</v>
      </c>
      <c r="L29" s="44" t="s">
        <v>134</v>
      </c>
      <c r="P29"/>
      <c r="Q29">
        <f>SUMSQ(G5:G13)/3-O20</f>
        <v>39.370118518519121</v>
      </c>
      <c r="R29"/>
      <c r="S29"/>
      <c r="T29"/>
      <c r="U29"/>
      <c r="V29"/>
      <c r="W29"/>
      <c r="X29"/>
      <c r="Y29"/>
      <c r="Z29"/>
      <c r="AA29"/>
      <c r="AB29"/>
      <c r="AC29"/>
    </row>
    <row r="30" spans="3:29" x14ac:dyDescent="0.25">
      <c r="C30" s="44" t="s">
        <v>138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3:29" x14ac:dyDescent="0.25">
      <c r="C31" s="44" t="s">
        <v>139</v>
      </c>
      <c r="L31" s="38" t="s">
        <v>135</v>
      </c>
      <c r="P31"/>
      <c r="Q31" s="7">
        <f>P23-Q26-Q29</f>
        <v>128.10159259259217</v>
      </c>
      <c r="R31"/>
      <c r="S31"/>
      <c r="T31"/>
      <c r="U31"/>
      <c r="V31"/>
      <c r="W31"/>
      <c r="X31"/>
      <c r="Y31"/>
      <c r="Z31"/>
      <c r="AA31"/>
      <c r="AB31"/>
      <c r="AC31"/>
    </row>
    <row r="32" spans="3:29" x14ac:dyDescent="0.25">
      <c r="C32" s="44" t="s">
        <v>140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3:3" x14ac:dyDescent="0.25">
      <c r="C33" s="44" t="s">
        <v>141</v>
      </c>
    </row>
  </sheetData>
  <mergeCells count="22">
    <mergeCell ref="C17:J17"/>
    <mergeCell ref="J2:N2"/>
    <mergeCell ref="C2:F2"/>
    <mergeCell ref="G2:G4"/>
    <mergeCell ref="H2:H4"/>
    <mergeCell ref="C3:C4"/>
    <mergeCell ref="D3:F3"/>
    <mergeCell ref="J3:J4"/>
    <mergeCell ref="K3:M3"/>
    <mergeCell ref="N3:N4"/>
    <mergeCell ref="J18:J19"/>
    <mergeCell ref="C18:C19"/>
    <mergeCell ref="D18:D19"/>
    <mergeCell ref="E18:E19"/>
    <mergeCell ref="F18:F19"/>
    <mergeCell ref="G18:G19"/>
    <mergeCell ref="H18:I18"/>
    <mergeCell ref="P2:R2"/>
    <mergeCell ref="Q4:R4"/>
    <mergeCell ref="Q8:R8"/>
    <mergeCell ref="Q12:R12"/>
    <mergeCell ref="Q14:U1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D48"/>
  <sheetViews>
    <sheetView topLeftCell="F1" zoomScale="51" zoomScaleNormal="51" zoomScalePageLayoutView="62" workbookViewId="0">
      <selection activeCell="Q37" sqref="Q37"/>
    </sheetView>
  </sheetViews>
  <sheetFormatPr defaultRowHeight="15.75" x14ac:dyDescent="0.25"/>
  <cols>
    <col min="1" max="2" width="9.140625" style="44"/>
    <col min="3" max="3" width="18.85546875" style="44" customWidth="1"/>
    <col min="4" max="6" width="9.140625" style="44"/>
    <col min="7" max="7" width="10.42578125" style="44" customWidth="1"/>
    <col min="8" max="8" width="11.42578125" style="44" customWidth="1"/>
    <col min="9" max="9" width="9.140625" style="44"/>
    <col min="10" max="10" width="14.28515625" style="44" customWidth="1"/>
    <col min="11" max="11" width="12.140625" style="44" customWidth="1"/>
    <col min="12" max="12" width="12" style="44" customWidth="1"/>
    <col min="13" max="13" width="11.85546875" style="44" customWidth="1"/>
    <col min="14" max="14" width="9.28515625" style="44" customWidth="1"/>
    <col min="15" max="15" width="12.140625" style="44" customWidth="1"/>
    <col min="16" max="16" width="9.140625" style="44"/>
    <col min="17" max="17" width="10.28515625" style="44" customWidth="1"/>
    <col min="18" max="18" width="12.7109375" style="44" customWidth="1"/>
    <col min="19" max="28" width="9.140625" style="44"/>
    <col min="29" max="30" width="9.140625" style="44" customWidth="1"/>
    <col min="31" max="16384" width="9.140625" style="44"/>
  </cols>
  <sheetData>
    <row r="2" spans="3:16" x14ac:dyDescent="0.25">
      <c r="C2" s="154" t="s">
        <v>66</v>
      </c>
      <c r="D2" s="154"/>
      <c r="E2" s="154"/>
      <c r="F2" s="154"/>
      <c r="G2" s="154" t="s">
        <v>3</v>
      </c>
      <c r="H2" s="155" t="s">
        <v>69</v>
      </c>
      <c r="J2" s="169" t="s">
        <v>70</v>
      </c>
      <c r="K2" s="166"/>
      <c r="L2" s="166"/>
      <c r="M2" s="166"/>
      <c r="N2" s="170"/>
      <c r="O2" s="57"/>
    </row>
    <row r="3" spans="3:16" x14ac:dyDescent="0.25">
      <c r="C3" s="154" t="s">
        <v>67</v>
      </c>
      <c r="D3" s="154" t="s">
        <v>68</v>
      </c>
      <c r="E3" s="154"/>
      <c r="F3" s="154"/>
      <c r="G3" s="154"/>
      <c r="H3" s="156"/>
      <c r="J3" s="155" t="s">
        <v>73</v>
      </c>
      <c r="K3" s="169" t="s">
        <v>74</v>
      </c>
      <c r="L3" s="166"/>
      <c r="M3" s="166"/>
      <c r="N3" s="154" t="s">
        <v>3</v>
      </c>
      <c r="O3" s="57"/>
    </row>
    <row r="4" spans="3:16" x14ac:dyDescent="0.25">
      <c r="C4" s="154"/>
      <c r="D4" s="32">
        <v>1</v>
      </c>
      <c r="E4" s="32">
        <v>2</v>
      </c>
      <c r="F4" s="32">
        <v>3</v>
      </c>
      <c r="G4" s="154"/>
      <c r="H4" s="157"/>
      <c r="J4" s="157"/>
      <c r="K4" s="32" t="s">
        <v>28</v>
      </c>
      <c r="L4" s="32" t="s">
        <v>29</v>
      </c>
      <c r="M4" s="33" t="s">
        <v>30</v>
      </c>
      <c r="N4" s="154"/>
      <c r="O4" s="57" t="s">
        <v>143</v>
      </c>
    </row>
    <row r="5" spans="3:16" x14ac:dyDescent="0.25">
      <c r="C5" s="32" t="s">
        <v>19</v>
      </c>
      <c r="D5" s="32">
        <v>1.26</v>
      </c>
      <c r="E5" s="32">
        <v>1.1200000000000001</v>
      </c>
      <c r="F5" s="32">
        <v>1.02</v>
      </c>
      <c r="G5" s="48">
        <f>SUM(D5:F5)</f>
        <v>3.4</v>
      </c>
      <c r="H5" s="46">
        <f>AVERAGE(D5:F5)</f>
        <v>1.1333333333333333</v>
      </c>
      <c r="J5" s="32" t="s">
        <v>25</v>
      </c>
      <c r="K5" s="50">
        <f>G5</f>
        <v>3.4</v>
      </c>
      <c r="L5" s="50">
        <f>G6</f>
        <v>5.13</v>
      </c>
      <c r="M5" s="62">
        <f>G7</f>
        <v>6.17</v>
      </c>
      <c r="N5" s="46">
        <f>SUM(K5:M5)</f>
        <v>14.7</v>
      </c>
      <c r="O5" s="61">
        <f>AVERAGE(K5:M5)</f>
        <v>4.8999999999999995</v>
      </c>
    </row>
    <row r="6" spans="3:16" x14ac:dyDescent="0.25">
      <c r="C6" s="32" t="s">
        <v>20</v>
      </c>
      <c r="D6" s="32">
        <v>1.1399999999999999</v>
      </c>
      <c r="E6" s="68">
        <v>2.4</v>
      </c>
      <c r="F6" s="32">
        <v>1.59</v>
      </c>
      <c r="G6" s="48">
        <f t="shared" ref="G6:G13" si="0">SUM(D6:F6)</f>
        <v>5.13</v>
      </c>
      <c r="H6" s="46">
        <f t="shared" ref="H6:H13" si="1">AVERAGE(D6:F6)</f>
        <v>1.71</v>
      </c>
      <c r="J6" s="32" t="s">
        <v>26</v>
      </c>
      <c r="K6" s="50">
        <f>G8</f>
        <v>3.12</v>
      </c>
      <c r="L6" s="50">
        <f>G9</f>
        <v>3</v>
      </c>
      <c r="M6" s="62">
        <f>G10</f>
        <v>3.5</v>
      </c>
      <c r="N6" s="46">
        <f t="shared" ref="N6:N7" si="2">SUM(K6:M6)</f>
        <v>9.620000000000001</v>
      </c>
      <c r="O6" s="61">
        <f t="shared" ref="O6:O7" si="3">AVERAGE(K6:M6)</f>
        <v>3.206666666666667</v>
      </c>
    </row>
    <row r="7" spans="3:16" x14ac:dyDescent="0.25">
      <c r="C7" s="32" t="s">
        <v>21</v>
      </c>
      <c r="D7" s="32">
        <v>2.15</v>
      </c>
      <c r="E7" s="32">
        <v>1.8</v>
      </c>
      <c r="F7" s="32">
        <v>2.2200000000000002</v>
      </c>
      <c r="G7" s="48">
        <f t="shared" si="0"/>
        <v>6.17</v>
      </c>
      <c r="H7" s="46">
        <f t="shared" si="1"/>
        <v>2.0566666666666666</v>
      </c>
      <c r="J7" s="32" t="s">
        <v>27</v>
      </c>
      <c r="K7" s="50">
        <f>G11</f>
        <v>4.58</v>
      </c>
      <c r="L7" s="50">
        <f>G12</f>
        <v>4.8100000000000005</v>
      </c>
      <c r="M7" s="62">
        <f>G13</f>
        <v>3.5199999999999996</v>
      </c>
      <c r="N7" s="46">
        <f t="shared" si="2"/>
        <v>12.91</v>
      </c>
      <c r="O7" s="61">
        <f t="shared" si="3"/>
        <v>4.3033333333333337</v>
      </c>
    </row>
    <row r="8" spans="3:16" x14ac:dyDescent="0.25">
      <c r="C8" s="32" t="s">
        <v>22</v>
      </c>
      <c r="D8" s="32">
        <v>1.07</v>
      </c>
      <c r="E8" s="32">
        <v>0.93</v>
      </c>
      <c r="F8" s="32">
        <v>1.1200000000000001</v>
      </c>
      <c r="G8" s="48">
        <f t="shared" si="0"/>
        <v>3.12</v>
      </c>
      <c r="H8" s="46">
        <f t="shared" si="1"/>
        <v>1.04</v>
      </c>
      <c r="J8" s="32" t="s">
        <v>3</v>
      </c>
      <c r="K8" s="51">
        <f>SUM(K5:K7)</f>
        <v>11.1</v>
      </c>
      <c r="L8" s="51">
        <f t="shared" ref="L8:M8" si="4">SUM(L5:L7)</f>
        <v>12.94</v>
      </c>
      <c r="M8" s="51">
        <f t="shared" si="4"/>
        <v>13.19</v>
      </c>
      <c r="N8" s="52">
        <f>SUM(K8:M8)</f>
        <v>37.229999999999997</v>
      </c>
      <c r="O8" s="49"/>
    </row>
    <row r="9" spans="3:16" x14ac:dyDescent="0.25">
      <c r="C9" s="32" t="s">
        <v>23</v>
      </c>
      <c r="D9" s="32">
        <v>1.1299999999999999</v>
      </c>
      <c r="E9" s="32">
        <v>0.93</v>
      </c>
      <c r="F9" s="32">
        <v>0.94</v>
      </c>
      <c r="G9" s="48">
        <f t="shared" si="0"/>
        <v>3</v>
      </c>
      <c r="H9" s="46">
        <f t="shared" si="1"/>
        <v>1</v>
      </c>
      <c r="J9" s="58" t="s">
        <v>142</v>
      </c>
      <c r="K9" s="59">
        <f>AVERAGE(K5:K7)</f>
        <v>3.6999999999999997</v>
      </c>
      <c r="L9" s="59">
        <f t="shared" ref="L9:M9" si="5">AVERAGE(L5:L7)</f>
        <v>4.3133333333333335</v>
      </c>
      <c r="M9" s="59">
        <f t="shared" si="5"/>
        <v>4.3966666666666665</v>
      </c>
      <c r="N9" s="49"/>
      <c r="O9" s="49"/>
    </row>
    <row r="10" spans="3:16" x14ac:dyDescent="0.25">
      <c r="C10" s="32" t="s">
        <v>24</v>
      </c>
      <c r="D10" s="32">
        <v>1.27</v>
      </c>
      <c r="E10" s="32">
        <v>1.22</v>
      </c>
      <c r="F10" s="32">
        <v>1.01</v>
      </c>
      <c r="G10" s="48">
        <f t="shared" si="0"/>
        <v>3.5</v>
      </c>
      <c r="H10" s="46">
        <f t="shared" si="1"/>
        <v>1.1666666666666667</v>
      </c>
      <c r="J10" s="124" t="s">
        <v>36</v>
      </c>
      <c r="K10" s="125">
        <f>G14^2/(K13*K14*K12)</f>
        <v>51.336033333333347</v>
      </c>
    </row>
    <row r="11" spans="3:16" x14ac:dyDescent="0.25">
      <c r="C11" s="32" t="s">
        <v>31</v>
      </c>
      <c r="D11" s="65">
        <v>1.72</v>
      </c>
      <c r="E11" s="32">
        <v>1.2</v>
      </c>
      <c r="F11" s="32">
        <v>1.66</v>
      </c>
      <c r="G11" s="48">
        <f t="shared" si="0"/>
        <v>4.58</v>
      </c>
      <c r="H11" s="46">
        <f t="shared" si="1"/>
        <v>1.5266666666666666</v>
      </c>
      <c r="J11" s="47" t="s">
        <v>0</v>
      </c>
      <c r="K11" s="47">
        <v>9</v>
      </c>
    </row>
    <row r="12" spans="3:16" x14ac:dyDescent="0.25">
      <c r="C12" s="32" t="s">
        <v>32</v>
      </c>
      <c r="D12" s="32">
        <v>1.62</v>
      </c>
      <c r="E12" s="32">
        <v>1.65</v>
      </c>
      <c r="F12" s="32">
        <v>1.54</v>
      </c>
      <c r="G12" s="48">
        <f t="shared" si="0"/>
        <v>4.8100000000000005</v>
      </c>
      <c r="H12" s="46">
        <f t="shared" si="1"/>
        <v>1.6033333333333335</v>
      </c>
      <c r="J12" s="47" t="s">
        <v>1</v>
      </c>
      <c r="K12" s="47">
        <v>3</v>
      </c>
      <c r="P12" s="58"/>
    </row>
    <row r="13" spans="3:16" x14ac:dyDescent="0.25">
      <c r="C13" s="32" t="s">
        <v>33</v>
      </c>
      <c r="D13" s="32">
        <v>0.91</v>
      </c>
      <c r="E13" s="32">
        <v>0.95</v>
      </c>
      <c r="F13" s="32">
        <v>1.66</v>
      </c>
      <c r="G13" s="48">
        <f t="shared" si="0"/>
        <v>3.5199999999999996</v>
      </c>
      <c r="H13" s="46">
        <f t="shared" si="1"/>
        <v>1.1733333333333331</v>
      </c>
      <c r="J13" s="47" t="s">
        <v>17</v>
      </c>
      <c r="K13" s="47">
        <v>3</v>
      </c>
      <c r="P13" s="57"/>
    </row>
    <row r="14" spans="3:16" x14ac:dyDescent="0.25">
      <c r="C14" s="32" t="s">
        <v>72</v>
      </c>
      <c r="D14" s="45">
        <f>SUM(D5:D13)</f>
        <v>12.27</v>
      </c>
      <c r="E14" s="45">
        <f>SUM(E5:E13)</f>
        <v>12.2</v>
      </c>
      <c r="F14" s="45">
        <f>SUM(F5:F13)</f>
        <v>12.760000000000002</v>
      </c>
      <c r="G14" s="52">
        <f>SUM(G5:G13)</f>
        <v>37.230000000000004</v>
      </c>
      <c r="H14" s="46"/>
      <c r="J14" s="47" t="s">
        <v>18</v>
      </c>
      <c r="K14" s="47">
        <v>3</v>
      </c>
      <c r="P14" s="57"/>
    </row>
    <row r="15" spans="3:16" x14ac:dyDescent="0.25">
      <c r="C15" s="63"/>
      <c r="D15" s="57"/>
      <c r="E15" s="57"/>
      <c r="J15" s="69"/>
      <c r="P15" s="57"/>
    </row>
    <row r="16" spans="3:16" ht="16.5" thickBot="1" x14ac:dyDescent="0.3">
      <c r="C16" s="64"/>
      <c r="D16" s="57"/>
      <c r="E16" s="57"/>
      <c r="J16" s="69"/>
      <c r="L16" s="171" t="s">
        <v>118</v>
      </c>
      <c r="M16" s="171"/>
      <c r="P16" s="58"/>
    </row>
    <row r="17" spans="3:30" ht="16.5" thickBot="1" x14ac:dyDescent="0.3">
      <c r="C17" s="159" t="s">
        <v>84</v>
      </c>
      <c r="D17" s="159"/>
      <c r="E17" s="159"/>
      <c r="F17" s="159"/>
      <c r="G17" s="159"/>
      <c r="H17" s="159"/>
      <c r="I17" s="159"/>
      <c r="J17" s="159"/>
      <c r="L17" s="103"/>
      <c r="M17" s="104"/>
      <c r="N17" s="104"/>
      <c r="O17" s="104"/>
      <c r="P17" s="131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5"/>
    </row>
    <row r="18" spans="3:30" ht="16.5" thickBot="1" x14ac:dyDescent="0.3">
      <c r="C18" s="160" t="s">
        <v>5</v>
      </c>
      <c r="D18" s="160" t="s">
        <v>6</v>
      </c>
      <c r="E18" s="160" t="s">
        <v>7</v>
      </c>
      <c r="F18" s="160" t="s">
        <v>8</v>
      </c>
      <c r="G18" s="160" t="s">
        <v>9</v>
      </c>
      <c r="H18" s="162" t="s">
        <v>10</v>
      </c>
      <c r="I18" s="163"/>
      <c r="J18" s="164" t="s">
        <v>11</v>
      </c>
      <c r="K18" s="128"/>
      <c r="L18" s="106"/>
      <c r="M18" s="122" t="s">
        <v>4</v>
      </c>
      <c r="N18" s="123">
        <f>5.03*((F25/K11)^0.5)</f>
        <v>0.51887197489088133</v>
      </c>
      <c r="O18" s="57"/>
      <c r="P18" s="57"/>
      <c r="Q18" s="58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107"/>
    </row>
    <row r="19" spans="3:30" ht="16.5" thickBot="1" x14ac:dyDescent="0.3">
      <c r="C19" s="161"/>
      <c r="D19" s="161"/>
      <c r="E19" s="161"/>
      <c r="F19" s="161"/>
      <c r="G19" s="161"/>
      <c r="H19" s="41">
        <v>0.05</v>
      </c>
      <c r="I19" s="41">
        <v>0.01</v>
      </c>
      <c r="J19" s="165"/>
      <c r="K19" s="128"/>
      <c r="L19" s="106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107"/>
    </row>
    <row r="20" spans="3:30" ht="16.5" customHeight="1" thickBot="1" x14ac:dyDescent="0.3">
      <c r="C20" s="42" t="s">
        <v>12</v>
      </c>
      <c r="D20" s="53">
        <f>K12-1</f>
        <v>2</v>
      </c>
      <c r="E20" s="54">
        <f>(SUMSQ(D14:F14)/(K11))-K10</f>
        <v>2.0688888888869883E-2</v>
      </c>
      <c r="F20" s="54">
        <f>E20/D20</f>
        <v>1.0344444444434941E-2</v>
      </c>
      <c r="G20" s="55">
        <f>F20/F25</f>
        <v>0.10801403834430313</v>
      </c>
      <c r="H20" s="54">
        <f>FINV(H19,D20,D25)</f>
        <v>3.6337234675916301</v>
      </c>
      <c r="I20" s="54">
        <f>FINV(I19,D20,D25)</f>
        <v>6.2262352803113821</v>
      </c>
      <c r="J20" s="43" t="str">
        <f>IF(G20&lt;H20,"tn",IF(G20&lt;I20,"*","**"))</f>
        <v>tn</v>
      </c>
      <c r="K20" s="129"/>
      <c r="L20" s="106"/>
      <c r="M20" s="174" t="s">
        <v>77</v>
      </c>
      <c r="N20" s="174"/>
      <c r="O20" s="70"/>
      <c r="Q20" s="172" t="s">
        <v>78</v>
      </c>
      <c r="R20" s="173"/>
      <c r="S20" s="37" t="s">
        <v>4</v>
      </c>
      <c r="T20" s="37" t="s">
        <v>79</v>
      </c>
      <c r="U20" s="37" t="s">
        <v>80</v>
      </c>
      <c r="V20" s="57"/>
      <c r="W20" s="57"/>
      <c r="X20" s="57"/>
      <c r="Y20" s="57"/>
      <c r="Z20" s="57"/>
      <c r="AA20" s="57"/>
      <c r="AB20" s="57"/>
      <c r="AC20" s="57"/>
      <c r="AD20" s="107"/>
    </row>
    <row r="21" spans="3:30" ht="16.5" thickBot="1" x14ac:dyDescent="0.3">
      <c r="C21" s="42" t="s">
        <v>14</v>
      </c>
      <c r="D21" s="53">
        <f>(K13*K14)-1</f>
        <v>8</v>
      </c>
      <c r="E21" s="54">
        <f>(SUMSQ(G5:G13)/3)-K10</f>
        <v>3.1416666666666515</v>
      </c>
      <c r="F21" s="54">
        <f t="shared" ref="F21:F26" si="6">E21/D21</f>
        <v>0.39270833333333144</v>
      </c>
      <c r="G21" s="55">
        <f>F21/F25</f>
        <v>4.1005597934854485</v>
      </c>
      <c r="H21" s="54">
        <f>FINV(H19,D21,D25)</f>
        <v>2.5910961798744014</v>
      </c>
      <c r="I21" s="54">
        <f>FINV(I19,D21,D25)</f>
        <v>3.8895721399261927</v>
      </c>
      <c r="J21" s="43" t="str">
        <f t="shared" ref="J21:J24" si="7">IF(G21&lt;H21,"tn",IF(G21&lt;I21,"*","**"))</f>
        <v>**</v>
      </c>
      <c r="K21" s="129"/>
      <c r="L21" s="106"/>
      <c r="M21" s="37" t="s">
        <v>19</v>
      </c>
      <c r="N21" s="71">
        <f t="shared" ref="N21:N29" si="8">H5</f>
        <v>1.1333333333333333</v>
      </c>
      <c r="O21" s="72" t="s">
        <v>81</v>
      </c>
      <c r="Q21" s="37" t="s">
        <v>23</v>
      </c>
      <c r="R21" s="74">
        <f>N25</f>
        <v>1</v>
      </c>
      <c r="S21" s="67">
        <f>N18</f>
        <v>0.51887197489088133</v>
      </c>
      <c r="T21" s="67">
        <f>R21+S21</f>
        <v>1.5188719748908812</v>
      </c>
      <c r="U21" s="73" t="s">
        <v>38</v>
      </c>
      <c r="V21"/>
      <c r="W21"/>
      <c r="X21"/>
      <c r="Y21"/>
      <c r="Z21"/>
      <c r="AA21"/>
      <c r="AB21"/>
      <c r="AC21"/>
      <c r="AD21" s="107"/>
    </row>
    <row r="22" spans="3:30" ht="16.5" thickBot="1" x14ac:dyDescent="0.3">
      <c r="C22" s="42" t="s">
        <v>17</v>
      </c>
      <c r="D22" s="53">
        <f>K13-1</f>
        <v>2</v>
      </c>
      <c r="E22" s="54">
        <f>(SUMSQ(N5:N7)/9)-K10</f>
        <v>1.4753555555555451</v>
      </c>
      <c r="F22" s="54">
        <f t="shared" si="6"/>
        <v>0.73767777777777255</v>
      </c>
      <c r="G22" s="55">
        <f>F22/F25</f>
        <v>7.702642341270856</v>
      </c>
      <c r="H22" s="54">
        <f>FINV(H19,D22,D25)</f>
        <v>3.6337234675916301</v>
      </c>
      <c r="I22" s="54">
        <f>FINV(I19,D22,D25)</f>
        <v>6.2262352803113821</v>
      </c>
      <c r="J22" s="43" t="str">
        <f t="shared" si="7"/>
        <v>**</v>
      </c>
      <c r="K22" s="129"/>
      <c r="L22" s="106"/>
      <c r="M22" s="37" t="s">
        <v>20</v>
      </c>
      <c r="N22" s="71">
        <f t="shared" si="8"/>
        <v>1.71</v>
      </c>
      <c r="O22" s="72" t="s">
        <v>124</v>
      </c>
      <c r="Q22" s="37" t="s">
        <v>22</v>
      </c>
      <c r="R22" s="71">
        <f>N24</f>
        <v>1.04</v>
      </c>
      <c r="S22" s="67">
        <f>N18</f>
        <v>0.51887197489088133</v>
      </c>
      <c r="T22" s="67">
        <f>R22+S22</f>
        <v>1.5588719748908813</v>
      </c>
      <c r="U22" s="73" t="s">
        <v>81</v>
      </c>
      <c r="V22" s="7">
        <f>R26-R22</f>
        <v>0.48666666666666658</v>
      </c>
      <c r="W22"/>
      <c r="X22"/>
      <c r="Y22"/>
      <c r="Z22"/>
      <c r="AA22"/>
      <c r="AB22"/>
      <c r="AC22"/>
      <c r="AD22" s="107"/>
    </row>
    <row r="23" spans="3:30" ht="16.5" thickBot="1" x14ac:dyDescent="0.3">
      <c r="C23" s="42" t="s">
        <v>18</v>
      </c>
      <c r="D23" s="53">
        <f>K14-1</f>
        <v>2</v>
      </c>
      <c r="E23" s="54">
        <f>(SUMSQ(K8:M8)/9)-K10</f>
        <v>0.2894888888888687</v>
      </c>
      <c r="F23" s="54">
        <f t="shared" si="6"/>
        <v>0.14474444444443435</v>
      </c>
      <c r="G23" s="55">
        <f>F23/F25</f>
        <v>1.511384401194878</v>
      </c>
      <c r="H23" s="54">
        <f>FINV(H19,D23,D25)</f>
        <v>3.6337234675916301</v>
      </c>
      <c r="I23" s="54">
        <f>FINV(I19,D23,D25)</f>
        <v>6.2262352803113821</v>
      </c>
      <c r="J23" s="43" t="str">
        <f t="shared" si="7"/>
        <v>tn</v>
      </c>
      <c r="K23" s="129"/>
      <c r="L23" s="106"/>
      <c r="M23" s="37" t="s">
        <v>21</v>
      </c>
      <c r="N23" s="71">
        <f t="shared" si="8"/>
        <v>2.0566666666666666</v>
      </c>
      <c r="O23" s="72" t="s">
        <v>123</v>
      </c>
      <c r="Q23" s="37" t="s">
        <v>19</v>
      </c>
      <c r="R23" s="71">
        <f>N21</f>
        <v>1.1333333333333333</v>
      </c>
      <c r="S23" s="67">
        <f>N18</f>
        <v>0.51887197489088133</v>
      </c>
      <c r="T23" s="67">
        <f t="shared" ref="T23:T29" si="9">R23+S23</f>
        <v>1.6522053082242145</v>
      </c>
      <c r="U23" s="73" t="s">
        <v>81</v>
      </c>
      <c r="V23" s="7">
        <f>R26-R23</f>
        <v>0.39333333333333331</v>
      </c>
      <c r="W23"/>
      <c r="X23"/>
      <c r="Y23"/>
      <c r="Z23"/>
      <c r="AA23"/>
      <c r="AB23"/>
      <c r="AC23"/>
      <c r="AD23" s="107"/>
    </row>
    <row r="24" spans="3:30" ht="16.5" thickBot="1" x14ac:dyDescent="0.3">
      <c r="C24" s="42" t="s">
        <v>5</v>
      </c>
      <c r="D24" s="53">
        <f>D22*D23</f>
        <v>4</v>
      </c>
      <c r="E24" s="54">
        <f>E21-E22-E23</f>
        <v>1.3768222222222377</v>
      </c>
      <c r="F24" s="54">
        <f t="shared" si="6"/>
        <v>0.34420555555555943</v>
      </c>
      <c r="G24" s="55">
        <f>F24/F25</f>
        <v>3.5941062157380306</v>
      </c>
      <c r="H24" s="54">
        <f>FINV(H19,D24,D25)</f>
        <v>3.0069172799243447</v>
      </c>
      <c r="I24" s="54">
        <f>FINV(I19,D24,D25)</f>
        <v>4.772577999723211</v>
      </c>
      <c r="J24" s="126" t="str">
        <f t="shared" si="7"/>
        <v>*</v>
      </c>
      <c r="K24" s="129"/>
      <c r="L24" s="106"/>
      <c r="M24" s="37" t="s">
        <v>22</v>
      </c>
      <c r="N24" s="74">
        <f t="shared" si="8"/>
        <v>1.04</v>
      </c>
      <c r="O24" s="75" t="s">
        <v>81</v>
      </c>
      <c r="Q24" s="37" t="s">
        <v>24</v>
      </c>
      <c r="R24" s="74">
        <f>N26</f>
        <v>1.1666666666666667</v>
      </c>
      <c r="S24" s="67">
        <f>N18</f>
        <v>0.51887197489088133</v>
      </c>
      <c r="T24" s="67">
        <f t="shared" si="9"/>
        <v>1.6855386415575482</v>
      </c>
      <c r="U24" s="35" t="s">
        <v>81</v>
      </c>
      <c r="V24" s="7">
        <f>R26-R24</f>
        <v>0.35999999999999988</v>
      </c>
      <c r="W24"/>
      <c r="X24"/>
      <c r="Y24"/>
      <c r="Z24"/>
      <c r="AA24"/>
      <c r="AB24"/>
      <c r="AC24"/>
      <c r="AD24" s="107"/>
    </row>
    <row r="25" spans="3:30" ht="16.5" thickBot="1" x14ac:dyDescent="0.3">
      <c r="C25" s="42" t="s">
        <v>15</v>
      </c>
      <c r="D25" s="53">
        <f>D26-D20-D21</f>
        <v>16</v>
      </c>
      <c r="E25" s="54">
        <f>E26-E20-E21</f>
        <v>1.5323111111111274</v>
      </c>
      <c r="F25" s="54">
        <f t="shared" si="6"/>
        <v>9.5769444444445462E-2</v>
      </c>
      <c r="G25" s="77"/>
      <c r="H25" s="77"/>
      <c r="I25" s="77"/>
      <c r="J25" s="78"/>
      <c r="K25" s="130"/>
      <c r="L25" s="106"/>
      <c r="M25" s="37" t="s">
        <v>23</v>
      </c>
      <c r="N25" s="74">
        <f t="shared" si="8"/>
        <v>1</v>
      </c>
      <c r="O25" s="75" t="s">
        <v>38</v>
      </c>
      <c r="Q25" s="37" t="s">
        <v>33</v>
      </c>
      <c r="R25" s="74">
        <f>N29</f>
        <v>1.1733333333333331</v>
      </c>
      <c r="S25" s="67">
        <f>N18</f>
        <v>0.51887197489088133</v>
      </c>
      <c r="T25" s="67">
        <f t="shared" si="9"/>
        <v>1.6922053082242146</v>
      </c>
      <c r="U25" s="35" t="s">
        <v>81</v>
      </c>
      <c r="V25" s="7">
        <f>R26-R25</f>
        <v>0.3533333333333335</v>
      </c>
      <c r="W25"/>
      <c r="X25"/>
      <c r="Y25"/>
      <c r="Z25"/>
      <c r="AA25"/>
      <c r="AB25"/>
      <c r="AC25"/>
      <c r="AD25" s="107"/>
    </row>
    <row r="26" spans="3:30" ht="16.5" thickBot="1" x14ac:dyDescent="0.3">
      <c r="C26" s="42" t="s">
        <v>16</v>
      </c>
      <c r="D26" s="53">
        <f>(K13*K14*K12)-1</f>
        <v>26</v>
      </c>
      <c r="E26" s="54">
        <f>SUMSQ(D5:F13)-K10</f>
        <v>4.6946666666666488</v>
      </c>
      <c r="F26" s="54">
        <f t="shared" si="6"/>
        <v>0.18056410256410188</v>
      </c>
      <c r="G26" s="77"/>
      <c r="H26" s="77"/>
      <c r="I26" s="77"/>
      <c r="J26" s="78"/>
      <c r="K26" s="130"/>
      <c r="L26" s="106"/>
      <c r="M26" s="37" t="s">
        <v>24</v>
      </c>
      <c r="N26" s="74">
        <f t="shared" si="8"/>
        <v>1.1666666666666667</v>
      </c>
      <c r="O26" s="75" t="s">
        <v>81</v>
      </c>
      <c r="Q26" s="37" t="s">
        <v>31</v>
      </c>
      <c r="R26" s="74">
        <f>N27</f>
        <v>1.5266666666666666</v>
      </c>
      <c r="S26" s="67">
        <f>N18</f>
        <v>0.51887197489088133</v>
      </c>
      <c r="T26" s="67">
        <f t="shared" si="9"/>
        <v>2.0455386415575481</v>
      </c>
      <c r="U26" s="35" t="s">
        <v>39</v>
      </c>
      <c r="V26" s="7"/>
      <c r="W26"/>
      <c r="X26"/>
      <c r="Y26"/>
      <c r="Z26"/>
      <c r="AA26"/>
      <c r="AB26"/>
      <c r="AC26"/>
      <c r="AD26" s="107"/>
    </row>
    <row r="27" spans="3:30" x14ac:dyDescent="0.25">
      <c r="L27" s="106"/>
      <c r="M27" s="37" t="s">
        <v>31</v>
      </c>
      <c r="N27" s="74">
        <f t="shared" si="8"/>
        <v>1.5266666666666666</v>
      </c>
      <c r="O27" s="75" t="s">
        <v>39</v>
      </c>
      <c r="Q27" s="37" t="s">
        <v>32</v>
      </c>
      <c r="R27" s="74">
        <f>N28</f>
        <v>1.6033333333333335</v>
      </c>
      <c r="S27" s="67">
        <f>N18</f>
        <v>0.51887197489088133</v>
      </c>
      <c r="T27" s="67">
        <f t="shared" si="9"/>
        <v>2.1222053082242147</v>
      </c>
      <c r="U27" s="35" t="s">
        <v>124</v>
      </c>
      <c r="V27" s="7">
        <f>R29-R27</f>
        <v>0.45333333333333314</v>
      </c>
      <c r="W27"/>
      <c r="X27"/>
      <c r="Y27"/>
      <c r="Z27"/>
      <c r="AA27"/>
      <c r="AB27"/>
      <c r="AC27"/>
      <c r="AD27" s="107"/>
    </row>
    <row r="28" spans="3:30" x14ac:dyDescent="0.25">
      <c r="G28"/>
      <c r="H28"/>
      <c r="L28" s="106"/>
      <c r="M28" s="37" t="s">
        <v>32</v>
      </c>
      <c r="N28" s="74">
        <f t="shared" si="8"/>
        <v>1.6033333333333335</v>
      </c>
      <c r="O28" s="75" t="s">
        <v>124</v>
      </c>
      <c r="Q28" s="37" t="s">
        <v>20</v>
      </c>
      <c r="R28" s="74">
        <f>N22</f>
        <v>1.71</v>
      </c>
      <c r="S28" s="67">
        <f>N18</f>
        <v>0.51887197489088133</v>
      </c>
      <c r="T28" s="67">
        <f t="shared" si="9"/>
        <v>2.2288719748908812</v>
      </c>
      <c r="U28" s="35" t="s">
        <v>124</v>
      </c>
      <c r="V28" s="7">
        <f>R29-R28</f>
        <v>0.34666666666666668</v>
      </c>
      <c r="W28"/>
      <c r="X28"/>
      <c r="Y28"/>
      <c r="Z28"/>
      <c r="AA28"/>
      <c r="AB28"/>
      <c r="AC28"/>
      <c r="AD28" s="107"/>
    </row>
    <row r="29" spans="3:30" x14ac:dyDescent="0.25">
      <c r="G29"/>
      <c r="H29"/>
      <c r="L29" s="106"/>
      <c r="M29" s="37" t="s">
        <v>33</v>
      </c>
      <c r="N29" s="74">
        <f t="shared" si="8"/>
        <v>1.1733333333333331</v>
      </c>
      <c r="O29" s="75" t="s">
        <v>81</v>
      </c>
      <c r="Q29" s="37" t="s">
        <v>21</v>
      </c>
      <c r="R29" s="74">
        <f>N23</f>
        <v>2.0566666666666666</v>
      </c>
      <c r="S29" s="67">
        <f>N18</f>
        <v>0.51887197489088133</v>
      </c>
      <c r="T29" s="67">
        <f t="shared" si="9"/>
        <v>2.5755386415575479</v>
      </c>
      <c r="U29" s="35" t="s">
        <v>123</v>
      </c>
      <c r="V29"/>
      <c r="W29"/>
      <c r="X29"/>
      <c r="Y29"/>
      <c r="Z29"/>
      <c r="AA29"/>
      <c r="AB29"/>
      <c r="AC29"/>
      <c r="AD29" s="107"/>
    </row>
    <row r="30" spans="3:30" ht="16.5" thickBot="1" x14ac:dyDescent="0.3">
      <c r="G30"/>
      <c r="H30"/>
      <c r="L30" s="118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1"/>
    </row>
    <row r="31" spans="3:30" x14ac:dyDescent="0.25">
      <c r="G31" s="153"/>
      <c r="H31"/>
    </row>
    <row r="32" spans="3:30" x14ac:dyDescent="0.25">
      <c r="G32"/>
      <c r="H32"/>
    </row>
    <row r="33" spans="3:16" x14ac:dyDescent="0.25">
      <c r="G33"/>
      <c r="H33"/>
    </row>
    <row r="34" spans="3:16" x14ac:dyDescent="0.25">
      <c r="G34"/>
      <c r="H34"/>
    </row>
    <row r="35" spans="3:16" x14ac:dyDescent="0.25">
      <c r="G35"/>
      <c r="H35"/>
    </row>
    <row r="36" spans="3:16" x14ac:dyDescent="0.25">
      <c r="G36"/>
      <c r="H36"/>
      <c r="O36"/>
      <c r="P36"/>
    </row>
    <row r="37" spans="3:16" x14ac:dyDescent="0.25">
      <c r="G37"/>
      <c r="H37"/>
      <c r="O37"/>
      <c r="P37"/>
    </row>
    <row r="38" spans="3:16" x14ac:dyDescent="0.25">
      <c r="G38"/>
      <c r="H38"/>
      <c r="O38"/>
      <c r="P38"/>
    </row>
    <row r="39" spans="3:16" x14ac:dyDescent="0.25">
      <c r="C39" s="38"/>
      <c r="G39"/>
      <c r="H39" s="7"/>
      <c r="O39" s="153"/>
      <c r="P39"/>
    </row>
    <row r="40" spans="3:16" x14ac:dyDescent="0.25">
      <c r="O40"/>
      <c r="P40"/>
    </row>
    <row r="41" spans="3:16" x14ac:dyDescent="0.25">
      <c r="O41"/>
      <c r="P41"/>
    </row>
    <row r="42" spans="3:16" x14ac:dyDescent="0.25">
      <c r="O42"/>
      <c r="P42"/>
    </row>
    <row r="43" spans="3:16" x14ac:dyDescent="0.25">
      <c r="O43"/>
      <c r="P43"/>
    </row>
    <row r="44" spans="3:16" x14ac:dyDescent="0.25">
      <c r="O44"/>
      <c r="P44"/>
    </row>
    <row r="45" spans="3:16" x14ac:dyDescent="0.25">
      <c r="O45"/>
      <c r="P45"/>
    </row>
    <row r="46" spans="3:16" x14ac:dyDescent="0.25">
      <c r="O46"/>
      <c r="P46"/>
    </row>
    <row r="47" spans="3:16" x14ac:dyDescent="0.25">
      <c r="K47" s="38"/>
      <c r="O47"/>
      <c r="P47" s="7"/>
    </row>
    <row r="48" spans="3:16" x14ac:dyDescent="0.25">
      <c r="O48"/>
      <c r="P48"/>
    </row>
  </sheetData>
  <mergeCells count="20">
    <mergeCell ref="Q20:R20"/>
    <mergeCell ref="M20:N20"/>
    <mergeCell ref="C17:J17"/>
    <mergeCell ref="C18:C19"/>
    <mergeCell ref="D18:D19"/>
    <mergeCell ref="E18:E19"/>
    <mergeCell ref="F18:F19"/>
    <mergeCell ref="G18:G19"/>
    <mergeCell ref="H18:I18"/>
    <mergeCell ref="J18:J19"/>
    <mergeCell ref="L16:M16"/>
    <mergeCell ref="C2:F2"/>
    <mergeCell ref="G2:G4"/>
    <mergeCell ref="H2:H4"/>
    <mergeCell ref="J2:N2"/>
    <mergeCell ref="C3:C4"/>
    <mergeCell ref="D3:F3"/>
    <mergeCell ref="J3:J4"/>
    <mergeCell ref="K3:M3"/>
    <mergeCell ref="N3:N4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26"/>
  <sheetViews>
    <sheetView zoomScale="44" zoomScaleNormal="44" workbookViewId="0">
      <selection activeCell="R14" sqref="R14"/>
    </sheetView>
  </sheetViews>
  <sheetFormatPr defaultRowHeight="15.75" x14ac:dyDescent="0.25"/>
  <cols>
    <col min="1" max="2" width="9.140625" style="44"/>
    <col min="3" max="3" width="18.85546875" style="44" customWidth="1"/>
    <col min="4" max="6" width="9.140625" style="44"/>
    <col min="7" max="7" width="10.42578125" style="44" customWidth="1"/>
    <col min="8" max="8" width="11.42578125" style="44" customWidth="1"/>
    <col min="9" max="9" width="9.140625" style="44"/>
    <col min="10" max="10" width="14.28515625" style="44" customWidth="1"/>
    <col min="11" max="11" width="12.140625" style="44" customWidth="1"/>
    <col min="12" max="12" width="12" style="44" customWidth="1"/>
    <col min="13" max="13" width="11.85546875" style="44" customWidth="1"/>
    <col min="14" max="14" width="12" style="44" customWidth="1"/>
    <col min="15" max="15" width="12.140625" style="44" customWidth="1"/>
    <col min="16" max="16" width="9.140625" style="44"/>
    <col min="17" max="17" width="15.42578125" style="44" customWidth="1"/>
    <col min="18" max="18" width="15.28515625" style="44" customWidth="1"/>
    <col min="19" max="16384" width="9.140625" style="44"/>
  </cols>
  <sheetData>
    <row r="2" spans="3:15" x14ac:dyDescent="0.25">
      <c r="C2" s="154" t="s">
        <v>66</v>
      </c>
      <c r="D2" s="154"/>
      <c r="E2" s="154"/>
      <c r="F2" s="154"/>
      <c r="G2" s="154" t="s">
        <v>3</v>
      </c>
      <c r="H2" s="155" t="s">
        <v>69</v>
      </c>
      <c r="J2" s="169" t="s">
        <v>70</v>
      </c>
      <c r="K2" s="166"/>
      <c r="L2" s="166"/>
      <c r="M2" s="166"/>
      <c r="N2" s="170"/>
      <c r="O2" s="57"/>
    </row>
    <row r="3" spans="3:15" x14ac:dyDescent="0.25">
      <c r="C3" s="154" t="s">
        <v>67</v>
      </c>
      <c r="D3" s="154" t="s">
        <v>68</v>
      </c>
      <c r="E3" s="154"/>
      <c r="F3" s="154"/>
      <c r="G3" s="154"/>
      <c r="H3" s="156"/>
      <c r="J3" s="155" t="s">
        <v>73</v>
      </c>
      <c r="K3" s="169" t="s">
        <v>74</v>
      </c>
      <c r="L3" s="166"/>
      <c r="M3" s="166"/>
      <c r="N3" s="154" t="s">
        <v>3</v>
      </c>
      <c r="O3" s="175" t="s">
        <v>126</v>
      </c>
    </row>
    <row r="4" spans="3:15" x14ac:dyDescent="0.25">
      <c r="C4" s="154"/>
      <c r="D4" s="32">
        <v>1</v>
      </c>
      <c r="E4" s="32">
        <v>2</v>
      </c>
      <c r="F4" s="32">
        <v>3</v>
      </c>
      <c r="G4" s="154"/>
      <c r="H4" s="157"/>
      <c r="J4" s="157"/>
      <c r="K4" s="32" t="s">
        <v>28</v>
      </c>
      <c r="L4" s="32" t="s">
        <v>29</v>
      </c>
      <c r="M4" s="33" t="s">
        <v>30</v>
      </c>
      <c r="N4" s="154"/>
      <c r="O4" s="175"/>
    </row>
    <row r="5" spans="3:15" x14ac:dyDescent="0.25">
      <c r="C5" s="32" t="s">
        <v>19</v>
      </c>
      <c r="D5" s="65">
        <v>0.251</v>
      </c>
      <c r="E5" s="65">
        <v>0.17</v>
      </c>
      <c r="F5" s="65">
        <v>0.23499999999999999</v>
      </c>
      <c r="G5" s="82">
        <f>SUM(D5:F5)</f>
        <v>0.65600000000000003</v>
      </c>
      <c r="H5" s="56">
        <f>AVERAGE(D5:F5)</f>
        <v>0.21866666666666668</v>
      </c>
      <c r="J5" s="32" t="s">
        <v>25</v>
      </c>
      <c r="K5" s="83">
        <f>G5</f>
        <v>0.65600000000000003</v>
      </c>
      <c r="L5" s="83">
        <f>G6</f>
        <v>0.41400000000000003</v>
      </c>
      <c r="M5" s="84">
        <f>G7</f>
        <v>0.79300000000000004</v>
      </c>
      <c r="N5" s="56">
        <f>SUM(K5:M5)</f>
        <v>1.863</v>
      </c>
      <c r="O5" s="61">
        <f>N5/9</f>
        <v>0.20699999999999999</v>
      </c>
    </row>
    <row r="6" spans="3:15" x14ac:dyDescent="0.25">
      <c r="C6" s="32" t="s">
        <v>20</v>
      </c>
      <c r="D6" s="65">
        <v>0.16500000000000001</v>
      </c>
      <c r="E6" s="65">
        <v>0.16</v>
      </c>
      <c r="F6" s="65">
        <v>8.8999999999999996E-2</v>
      </c>
      <c r="G6" s="82">
        <f t="shared" ref="G6:G13" si="0">SUM(D6:F6)</f>
        <v>0.41400000000000003</v>
      </c>
      <c r="H6" s="56">
        <f t="shared" ref="H6:H13" si="1">AVERAGE(D6:F6)</f>
        <v>0.13800000000000001</v>
      </c>
      <c r="J6" s="32" t="s">
        <v>26</v>
      </c>
      <c r="K6" s="83">
        <f>G8</f>
        <v>0.26800000000000002</v>
      </c>
      <c r="L6" s="83">
        <f>G9</f>
        <v>0.38300000000000001</v>
      </c>
      <c r="M6" s="84">
        <f>G10</f>
        <v>0.42100000000000004</v>
      </c>
      <c r="N6" s="56">
        <f t="shared" ref="N6:N7" si="2">SUM(K6:M6)</f>
        <v>1.0720000000000001</v>
      </c>
      <c r="O6" s="61">
        <f t="shared" ref="O6:O7" si="3">N6/9</f>
        <v>0.11911111111111111</v>
      </c>
    </row>
    <row r="7" spans="3:15" x14ac:dyDescent="0.25">
      <c r="C7" s="32" t="s">
        <v>21</v>
      </c>
      <c r="D7" s="65">
        <v>0.154</v>
      </c>
      <c r="E7" s="65">
        <v>0.10199999999999999</v>
      </c>
      <c r="F7" s="65">
        <v>0.53700000000000003</v>
      </c>
      <c r="G7" s="82">
        <f t="shared" si="0"/>
        <v>0.79300000000000004</v>
      </c>
      <c r="H7" s="56">
        <f t="shared" si="1"/>
        <v>0.26433333333333336</v>
      </c>
      <c r="J7" s="32" t="s">
        <v>27</v>
      </c>
      <c r="K7" s="83">
        <f>G11</f>
        <v>0.309</v>
      </c>
      <c r="L7" s="83">
        <f>G12</f>
        <v>0.33099999999999996</v>
      </c>
      <c r="M7" s="84">
        <f>G13</f>
        <v>0.36599999999999999</v>
      </c>
      <c r="N7" s="56">
        <f t="shared" si="2"/>
        <v>1.0059999999999998</v>
      </c>
      <c r="O7" s="61">
        <f t="shared" si="3"/>
        <v>0.11177777777777775</v>
      </c>
    </row>
    <row r="8" spans="3:15" x14ac:dyDescent="0.25">
      <c r="C8" s="32" t="s">
        <v>22</v>
      </c>
      <c r="D8" s="65">
        <v>8.1000000000000003E-2</v>
      </c>
      <c r="E8" s="65">
        <v>9.8000000000000004E-2</v>
      </c>
      <c r="F8" s="65">
        <v>8.8999999999999996E-2</v>
      </c>
      <c r="G8" s="82">
        <f t="shared" si="0"/>
        <v>0.26800000000000002</v>
      </c>
      <c r="H8" s="56">
        <f t="shared" si="1"/>
        <v>8.9333333333333334E-2</v>
      </c>
      <c r="J8" s="32" t="s">
        <v>3</v>
      </c>
      <c r="K8" s="85">
        <f>SUM(K5:K7)</f>
        <v>1.2330000000000001</v>
      </c>
      <c r="L8" s="85">
        <f t="shared" ref="L8:M8" si="4">SUM(L5:L7)</f>
        <v>1.1280000000000001</v>
      </c>
      <c r="M8" s="85">
        <f t="shared" si="4"/>
        <v>1.58</v>
      </c>
      <c r="N8" s="76">
        <f>SUM(K8:M8)</f>
        <v>3.9410000000000003</v>
      </c>
      <c r="O8" s="49"/>
    </row>
    <row r="9" spans="3:15" x14ac:dyDescent="0.25">
      <c r="C9" s="32" t="s">
        <v>23</v>
      </c>
      <c r="D9" s="65">
        <v>0.121</v>
      </c>
      <c r="E9" s="65">
        <v>0.126</v>
      </c>
      <c r="F9" s="65">
        <v>0.13600000000000001</v>
      </c>
      <c r="G9" s="82">
        <f t="shared" si="0"/>
        <v>0.38300000000000001</v>
      </c>
      <c r="H9" s="56">
        <f t="shared" si="1"/>
        <v>0.12766666666666668</v>
      </c>
      <c r="J9" s="58" t="s">
        <v>126</v>
      </c>
      <c r="K9" s="59">
        <f>K8/9</f>
        <v>0.13700000000000001</v>
      </c>
      <c r="L9" s="59">
        <f t="shared" ref="L9:M9" si="5">L8/9</f>
        <v>0.12533333333333335</v>
      </c>
      <c r="M9" s="59">
        <f t="shared" si="5"/>
        <v>0.17555555555555558</v>
      </c>
      <c r="N9" s="49"/>
      <c r="O9" s="49"/>
    </row>
    <row r="10" spans="3:15" x14ac:dyDescent="0.25">
      <c r="C10" s="32" t="s">
        <v>24</v>
      </c>
      <c r="D10" s="65">
        <v>0.16</v>
      </c>
      <c r="E10" s="65">
        <v>0.13500000000000001</v>
      </c>
      <c r="F10" s="65">
        <v>0.126</v>
      </c>
      <c r="G10" s="82">
        <f t="shared" si="0"/>
        <v>0.42100000000000004</v>
      </c>
      <c r="H10" s="56">
        <f t="shared" si="1"/>
        <v>0.14033333333333334</v>
      </c>
    </row>
    <row r="11" spans="3:15" x14ac:dyDescent="0.25">
      <c r="C11" s="32" t="s">
        <v>31</v>
      </c>
      <c r="D11" s="65">
        <v>8.8999999999999996E-2</v>
      </c>
      <c r="E11" s="65">
        <v>0.122</v>
      </c>
      <c r="F11" s="65">
        <v>9.8000000000000004E-2</v>
      </c>
      <c r="G11" s="82">
        <f t="shared" si="0"/>
        <v>0.309</v>
      </c>
      <c r="H11" s="56">
        <f t="shared" si="1"/>
        <v>0.10299999999999999</v>
      </c>
      <c r="J11" s="122" t="s">
        <v>36</v>
      </c>
      <c r="K11" s="123">
        <f>G14^2/(K14*K15*K13)</f>
        <v>0.5752400370370373</v>
      </c>
    </row>
    <row r="12" spans="3:15" x14ac:dyDescent="0.25">
      <c r="C12" s="32" t="s">
        <v>32</v>
      </c>
      <c r="D12" s="65">
        <v>0.11799999999999999</v>
      </c>
      <c r="E12" s="65">
        <v>0.10299999999999999</v>
      </c>
      <c r="F12" s="65">
        <v>0.11</v>
      </c>
      <c r="G12" s="82">
        <f t="shared" si="0"/>
        <v>0.33099999999999996</v>
      </c>
      <c r="H12" s="56">
        <f t="shared" si="1"/>
        <v>0.11033333333333332</v>
      </c>
      <c r="J12" s="47" t="s">
        <v>0</v>
      </c>
      <c r="K12" s="47">
        <v>9</v>
      </c>
    </row>
    <row r="13" spans="3:15" x14ac:dyDescent="0.25">
      <c r="C13" s="32" t="s">
        <v>33</v>
      </c>
      <c r="D13" s="66">
        <v>0.13400000000000001</v>
      </c>
      <c r="E13" s="66">
        <v>0.14099999999999999</v>
      </c>
      <c r="F13" s="66">
        <v>9.0999999999999998E-2</v>
      </c>
      <c r="G13" s="82">
        <f t="shared" si="0"/>
        <v>0.36599999999999999</v>
      </c>
      <c r="H13" s="56">
        <f t="shared" si="1"/>
        <v>0.122</v>
      </c>
      <c r="J13" s="47" t="s">
        <v>1</v>
      </c>
      <c r="K13" s="47">
        <v>3</v>
      </c>
      <c r="M13" s="49"/>
      <c r="N13" s="49"/>
      <c r="O13" s="49"/>
    </row>
    <row r="14" spans="3:15" x14ac:dyDescent="0.25">
      <c r="C14" s="32" t="s">
        <v>72</v>
      </c>
      <c r="D14" s="65">
        <f>SUM(D5:D13)</f>
        <v>1.2730000000000001</v>
      </c>
      <c r="E14" s="65">
        <f>SUM(E5:E13)</f>
        <v>1.157</v>
      </c>
      <c r="F14" s="65">
        <f>SUM(F5:F13)</f>
        <v>1.5109999999999999</v>
      </c>
      <c r="G14" s="76">
        <f>SUM(G5:G13)</f>
        <v>3.9410000000000007</v>
      </c>
      <c r="H14" s="56"/>
      <c r="J14" s="47" t="s">
        <v>17</v>
      </c>
      <c r="K14" s="47">
        <v>3</v>
      </c>
    </row>
    <row r="15" spans="3:15" x14ac:dyDescent="0.25">
      <c r="C15" s="63"/>
      <c r="D15" s="57"/>
      <c r="E15" s="57"/>
      <c r="J15" s="47" t="s">
        <v>18</v>
      </c>
      <c r="K15" s="47">
        <v>3</v>
      </c>
    </row>
    <row r="16" spans="3:15" x14ac:dyDescent="0.25">
      <c r="C16" s="64"/>
      <c r="D16" s="57"/>
      <c r="E16" s="57"/>
      <c r="J16" s="69"/>
    </row>
    <row r="17" spans="3:15" ht="16.5" thickBot="1" x14ac:dyDescent="0.3">
      <c r="C17" s="159" t="s">
        <v>117</v>
      </c>
      <c r="D17" s="159"/>
      <c r="E17" s="159"/>
      <c r="F17" s="159"/>
      <c r="G17" s="159"/>
      <c r="H17" s="159"/>
      <c r="I17" s="159"/>
      <c r="J17" s="159"/>
      <c r="M17" s="166" t="s">
        <v>14</v>
      </c>
      <c r="N17" s="166"/>
      <c r="O17" s="60" t="s">
        <v>129</v>
      </c>
    </row>
    <row r="18" spans="3:15" ht="16.5" thickBot="1" x14ac:dyDescent="0.3">
      <c r="C18" s="160" t="s">
        <v>5</v>
      </c>
      <c r="D18" s="160" t="s">
        <v>6</v>
      </c>
      <c r="E18" s="160" t="s">
        <v>7</v>
      </c>
      <c r="F18" s="160" t="s">
        <v>8</v>
      </c>
      <c r="G18" s="160" t="s">
        <v>9</v>
      </c>
      <c r="H18" s="162" t="s">
        <v>10</v>
      </c>
      <c r="I18" s="163"/>
      <c r="J18" s="164" t="s">
        <v>11</v>
      </c>
      <c r="M18" s="127" t="s">
        <v>110</v>
      </c>
      <c r="N18" s="127"/>
      <c r="O18" s="61">
        <v>0.20699999999999999</v>
      </c>
    </row>
    <row r="19" spans="3:15" ht="16.5" thickBot="1" x14ac:dyDescent="0.3">
      <c r="C19" s="161"/>
      <c r="D19" s="161"/>
      <c r="E19" s="161"/>
      <c r="F19" s="161"/>
      <c r="G19" s="161"/>
      <c r="H19" s="41">
        <v>0.05</v>
      </c>
      <c r="I19" s="41">
        <v>0.01</v>
      </c>
      <c r="J19" s="165"/>
      <c r="M19" s="127" t="s">
        <v>111</v>
      </c>
      <c r="N19" s="127"/>
      <c r="O19" s="61">
        <v>0.11911111111111111</v>
      </c>
    </row>
    <row r="20" spans="3:15" ht="16.5" thickBot="1" x14ac:dyDescent="0.3">
      <c r="C20" s="42" t="s">
        <v>12</v>
      </c>
      <c r="D20" s="53">
        <f>K13-1</f>
        <v>2</v>
      </c>
      <c r="E20" s="80">
        <f>(SUMSQ(D14:F14)/(K12))-K11</f>
        <v>7.2376296296293718E-3</v>
      </c>
      <c r="F20" s="80">
        <f>E20/D20</f>
        <v>3.6188148148146859E-3</v>
      </c>
      <c r="G20" s="81">
        <f>F20/F25</f>
        <v>0.49926578936104887</v>
      </c>
      <c r="H20" s="54">
        <f>FINV(H19,D20,D25)</f>
        <v>3.6337234675916301</v>
      </c>
      <c r="I20" s="54">
        <f>FINV(I19,D20,D25)</f>
        <v>6.2262352803113821</v>
      </c>
      <c r="J20" s="43" t="str">
        <f>IF(G20&lt;H20,"tn",IF(G20&lt;I20,"*","**"))</f>
        <v>tn</v>
      </c>
      <c r="M20" s="127" t="s">
        <v>112</v>
      </c>
      <c r="N20" s="127"/>
      <c r="O20" s="61">
        <v>0.11177777777777775</v>
      </c>
    </row>
    <row r="21" spans="3:15" ht="16.5" thickBot="1" x14ac:dyDescent="0.3">
      <c r="C21" s="42" t="s">
        <v>14</v>
      </c>
      <c r="D21" s="53">
        <f>(K14*K15)-1</f>
        <v>8</v>
      </c>
      <c r="E21" s="80">
        <f>(SUMSQ(G5:G13)/3)-K11</f>
        <v>7.987096296296281E-2</v>
      </c>
      <c r="F21" s="80">
        <f t="shared" ref="F21:F26" si="6">E21/D21</f>
        <v>9.9838703703703513E-3</v>
      </c>
      <c r="G21" s="81">
        <f>F21/F25</f>
        <v>1.377413649611301</v>
      </c>
      <c r="H21" s="54">
        <f>FINV(H19,D21,D25)</f>
        <v>2.5910961798744014</v>
      </c>
      <c r="I21" s="54">
        <f>FINV(I19,D21,D25)</f>
        <v>3.8895721399261927</v>
      </c>
      <c r="J21" s="43" t="str">
        <f t="shared" ref="J21:J24" si="7">IF(G21&lt;H21,"tn",IF(G21&lt;I21,"*","**"))</f>
        <v>tn</v>
      </c>
      <c r="M21" s="167" t="s">
        <v>4</v>
      </c>
      <c r="N21" s="167"/>
      <c r="O21" s="121" t="s">
        <v>13</v>
      </c>
    </row>
    <row r="22" spans="3:15" ht="16.5" thickBot="1" x14ac:dyDescent="0.3">
      <c r="C22" s="42" t="s">
        <v>17</v>
      </c>
      <c r="D22" s="53">
        <f>K14-1</f>
        <v>2</v>
      </c>
      <c r="E22" s="80">
        <f>(SUMSQ(N5:N7)/9)-K11</f>
        <v>5.0536518518518148E-2</v>
      </c>
      <c r="F22" s="80">
        <f t="shared" si="6"/>
        <v>2.5268259259259074E-2</v>
      </c>
      <c r="G22" s="81">
        <f>F22/F25</f>
        <v>3.4861074828167573</v>
      </c>
      <c r="H22" s="54">
        <f>FINV(H19,D22,D25)</f>
        <v>3.6337234675916301</v>
      </c>
      <c r="I22" s="54">
        <f>FINV(I19,D22,D25)</f>
        <v>6.2262352803113821</v>
      </c>
      <c r="J22" s="43" t="str">
        <f t="shared" si="7"/>
        <v>tn</v>
      </c>
      <c r="M22" s="127" t="s">
        <v>114</v>
      </c>
      <c r="N22" s="127"/>
      <c r="O22" s="49">
        <v>0.13700000000000001</v>
      </c>
    </row>
    <row r="23" spans="3:15" ht="16.5" thickBot="1" x14ac:dyDescent="0.3">
      <c r="C23" s="42" t="s">
        <v>18</v>
      </c>
      <c r="D23" s="53">
        <f>K15-1</f>
        <v>2</v>
      </c>
      <c r="E23" s="80">
        <f>(SUMSQ(K8:M8)/9)-K11</f>
        <v>1.243474074074058E-2</v>
      </c>
      <c r="F23" s="80">
        <f t="shared" si="6"/>
        <v>6.2173703703702898E-3</v>
      </c>
      <c r="G23" s="81">
        <f>F23/F25</f>
        <v>0.85777263677745752</v>
      </c>
      <c r="H23" s="54">
        <f>FINV(H19,D23,D25)</f>
        <v>3.6337234675916301</v>
      </c>
      <c r="I23" s="54">
        <f>FINV(I19,D23,D25)</f>
        <v>6.2262352803113821</v>
      </c>
      <c r="J23" s="43" t="str">
        <f t="shared" si="7"/>
        <v>tn</v>
      </c>
      <c r="M23" s="127" t="s">
        <v>115</v>
      </c>
      <c r="N23" s="127"/>
      <c r="O23" s="49">
        <v>0.12533333333333335</v>
      </c>
    </row>
    <row r="24" spans="3:15" ht="16.5" thickBot="1" x14ac:dyDescent="0.3">
      <c r="C24" s="42" t="s">
        <v>5</v>
      </c>
      <c r="D24" s="53">
        <f>D22*D23</f>
        <v>4</v>
      </c>
      <c r="E24" s="80">
        <f>E21-E22-E23</f>
        <v>1.6899703703704083E-2</v>
      </c>
      <c r="F24" s="80">
        <f t="shared" si="6"/>
        <v>4.2249259259260208E-3</v>
      </c>
      <c r="G24" s="81">
        <f>F24/F25</f>
        <v>0.5828872394254947</v>
      </c>
      <c r="H24" s="54">
        <f>FINV(H19,D24,D25)</f>
        <v>3.0069172799243447</v>
      </c>
      <c r="I24" s="54">
        <f>FINV(I19,D24,D25)</f>
        <v>4.772577999723211</v>
      </c>
      <c r="J24" s="126" t="str">
        <f t="shared" si="7"/>
        <v>tn</v>
      </c>
      <c r="M24" s="127" t="s">
        <v>116</v>
      </c>
      <c r="N24" s="127"/>
      <c r="O24" s="49">
        <v>0.17555555555555558</v>
      </c>
    </row>
    <row r="25" spans="3:15" ht="16.5" thickBot="1" x14ac:dyDescent="0.3">
      <c r="C25" s="42" t="s">
        <v>15</v>
      </c>
      <c r="D25" s="53">
        <f>D26-D20-D21</f>
        <v>16</v>
      </c>
      <c r="E25" s="80">
        <f>E26-E20-E21</f>
        <v>0.11597237037037056</v>
      </c>
      <c r="F25" s="80">
        <f t="shared" si="6"/>
        <v>7.2482731481481599E-3</v>
      </c>
      <c r="G25" s="77"/>
      <c r="H25" s="77"/>
      <c r="I25" s="77"/>
      <c r="J25" s="78"/>
      <c r="M25" s="167" t="s">
        <v>4</v>
      </c>
      <c r="N25" s="167"/>
      <c r="O25" s="121" t="s">
        <v>122</v>
      </c>
    </row>
    <row r="26" spans="3:15" ht="16.5" thickBot="1" x14ac:dyDescent="0.3">
      <c r="C26" s="42" t="s">
        <v>16</v>
      </c>
      <c r="D26" s="53">
        <f>(K14*K15*K13)-1</f>
        <v>26</v>
      </c>
      <c r="E26" s="80">
        <f>SUMSQ(D5:F13)-K11</f>
        <v>0.20308096296296274</v>
      </c>
      <c r="F26" s="80">
        <f t="shared" si="6"/>
        <v>7.8108062678062589E-3</v>
      </c>
      <c r="G26" s="77"/>
      <c r="H26" s="77"/>
      <c r="I26" s="77"/>
      <c r="J26" s="78"/>
    </row>
  </sheetData>
  <mergeCells count="21">
    <mergeCell ref="M17:N17"/>
    <mergeCell ref="M21:N21"/>
    <mergeCell ref="M25:N25"/>
    <mergeCell ref="O3:O4"/>
    <mergeCell ref="C17:J17"/>
    <mergeCell ref="C18:C19"/>
    <mergeCell ref="D18:D19"/>
    <mergeCell ref="E18:E19"/>
    <mergeCell ref="F18:F19"/>
    <mergeCell ref="G18:G19"/>
    <mergeCell ref="H18:I18"/>
    <mergeCell ref="J18:J19"/>
    <mergeCell ref="C2:F2"/>
    <mergeCell ref="G2:G4"/>
    <mergeCell ref="H2:H4"/>
    <mergeCell ref="J2:N2"/>
    <mergeCell ref="C3:C4"/>
    <mergeCell ref="D3:F3"/>
    <mergeCell ref="J3:J4"/>
    <mergeCell ref="K3:M3"/>
    <mergeCell ref="N3:N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26"/>
  <sheetViews>
    <sheetView topLeftCell="E1" zoomScale="75" zoomScaleNormal="75" workbookViewId="0">
      <selection activeCell="M15" sqref="M15:O23"/>
    </sheetView>
  </sheetViews>
  <sheetFormatPr defaultRowHeight="15.75" x14ac:dyDescent="0.25"/>
  <cols>
    <col min="1" max="2" width="9.140625" style="44"/>
    <col min="3" max="3" width="18.85546875" style="44" customWidth="1"/>
    <col min="4" max="6" width="9.140625" style="44"/>
    <col min="7" max="7" width="10.42578125" style="44" customWidth="1"/>
    <col min="8" max="8" width="11.42578125" style="44" customWidth="1"/>
    <col min="9" max="9" width="9.140625" style="44"/>
    <col min="10" max="10" width="14.28515625" style="44" customWidth="1"/>
    <col min="11" max="11" width="12.140625" style="44" customWidth="1"/>
    <col min="12" max="12" width="12" style="44" customWidth="1"/>
    <col min="13" max="13" width="11.85546875" style="44" customWidth="1"/>
    <col min="14" max="14" width="12" style="44" customWidth="1"/>
    <col min="15" max="15" width="12.140625" style="44" customWidth="1"/>
    <col min="16" max="16" width="9.140625" style="44"/>
    <col min="17" max="17" width="15.42578125" style="44" customWidth="1"/>
    <col min="18" max="18" width="15.28515625" style="44" customWidth="1"/>
    <col min="19" max="16384" width="9.140625" style="44"/>
  </cols>
  <sheetData>
    <row r="2" spans="3:15" x14ac:dyDescent="0.25">
      <c r="C2" s="154" t="s">
        <v>66</v>
      </c>
      <c r="D2" s="154"/>
      <c r="E2" s="154"/>
      <c r="F2" s="154"/>
      <c r="G2" s="154" t="s">
        <v>3</v>
      </c>
      <c r="H2" s="155" t="s">
        <v>69</v>
      </c>
      <c r="J2" s="169" t="s">
        <v>70</v>
      </c>
      <c r="K2" s="166"/>
      <c r="L2" s="166"/>
      <c r="M2" s="166"/>
      <c r="N2" s="170"/>
      <c r="O2" s="57"/>
    </row>
    <row r="3" spans="3:15" x14ac:dyDescent="0.25">
      <c r="C3" s="154" t="s">
        <v>67</v>
      </c>
      <c r="D3" s="154" t="s">
        <v>68</v>
      </c>
      <c r="E3" s="154"/>
      <c r="F3" s="154"/>
      <c r="G3" s="154"/>
      <c r="H3" s="156"/>
      <c r="J3" s="155" t="s">
        <v>73</v>
      </c>
      <c r="K3" s="169" t="s">
        <v>74</v>
      </c>
      <c r="L3" s="166"/>
      <c r="M3" s="166"/>
      <c r="N3" s="154" t="s">
        <v>3</v>
      </c>
      <c r="O3" s="175" t="s">
        <v>127</v>
      </c>
    </row>
    <row r="4" spans="3:15" x14ac:dyDescent="0.25">
      <c r="C4" s="154"/>
      <c r="D4" s="32">
        <v>1</v>
      </c>
      <c r="E4" s="32">
        <v>2</v>
      </c>
      <c r="F4" s="32">
        <v>3</v>
      </c>
      <c r="G4" s="154"/>
      <c r="H4" s="157"/>
      <c r="J4" s="157"/>
      <c r="K4" s="32" t="s">
        <v>28</v>
      </c>
      <c r="L4" s="32" t="s">
        <v>29</v>
      </c>
      <c r="M4" s="33" t="s">
        <v>30</v>
      </c>
      <c r="N4" s="154"/>
      <c r="O4" s="175"/>
    </row>
    <row r="5" spans="3:15" x14ac:dyDescent="0.25">
      <c r="C5" s="32" t="s">
        <v>19</v>
      </c>
      <c r="D5" s="45">
        <v>50.18</v>
      </c>
      <c r="E5" s="45">
        <v>42</v>
      </c>
      <c r="F5" s="45">
        <v>50.13</v>
      </c>
      <c r="G5" s="48">
        <f>SUM(D5:F5)</f>
        <v>142.31</v>
      </c>
      <c r="H5" s="46">
        <f>AVERAGE(D5:F5)</f>
        <v>47.436666666666667</v>
      </c>
      <c r="J5" s="32" t="s">
        <v>25</v>
      </c>
      <c r="K5" s="50">
        <f>G5</f>
        <v>142.31</v>
      </c>
      <c r="L5" s="50">
        <f>G6</f>
        <v>151.46</v>
      </c>
      <c r="M5" s="62">
        <f>G7</f>
        <v>151.59</v>
      </c>
      <c r="N5" s="46">
        <f>SUM(K5:M5)</f>
        <v>445.36</v>
      </c>
      <c r="O5" s="61">
        <f>N5/9</f>
        <v>49.484444444444449</v>
      </c>
    </row>
    <row r="6" spans="3:15" x14ac:dyDescent="0.25">
      <c r="C6" s="32" t="s">
        <v>20</v>
      </c>
      <c r="D6" s="45">
        <v>50.47</v>
      </c>
      <c r="E6" s="45">
        <v>50.53</v>
      </c>
      <c r="F6" s="45">
        <v>50.46</v>
      </c>
      <c r="G6" s="48">
        <f t="shared" ref="G6:G13" si="0">SUM(D6:F6)</f>
        <v>151.46</v>
      </c>
      <c r="H6" s="46">
        <f t="shared" ref="H6:H13" si="1">AVERAGE(D6:F6)</f>
        <v>50.486666666666672</v>
      </c>
      <c r="J6" s="32" t="s">
        <v>26</v>
      </c>
      <c r="K6" s="50">
        <f>G8</f>
        <v>151.19</v>
      </c>
      <c r="L6" s="50">
        <f>G9</f>
        <v>151.71</v>
      </c>
      <c r="M6" s="62">
        <f>G10</f>
        <v>150.96</v>
      </c>
      <c r="N6" s="46">
        <f t="shared" ref="N6:N7" si="2">SUM(K6:M6)</f>
        <v>453.86</v>
      </c>
      <c r="O6" s="61">
        <f t="shared" ref="O6:O7" si="3">N6/9</f>
        <v>50.428888888888892</v>
      </c>
    </row>
    <row r="7" spans="3:15" x14ac:dyDescent="0.25">
      <c r="C7" s="32" t="s">
        <v>21</v>
      </c>
      <c r="D7" s="45">
        <v>50.56</v>
      </c>
      <c r="E7" s="45">
        <v>50.56</v>
      </c>
      <c r="F7" s="45">
        <v>50.47</v>
      </c>
      <c r="G7" s="48">
        <f t="shared" si="0"/>
        <v>151.59</v>
      </c>
      <c r="H7" s="46">
        <f t="shared" si="1"/>
        <v>50.53</v>
      </c>
      <c r="J7" s="32" t="s">
        <v>27</v>
      </c>
      <c r="K7" s="50">
        <f>G11</f>
        <v>150.57</v>
      </c>
      <c r="L7" s="50">
        <f>G12</f>
        <v>151.43</v>
      </c>
      <c r="M7" s="62">
        <f>G13</f>
        <v>151.18</v>
      </c>
      <c r="N7" s="46">
        <f t="shared" si="2"/>
        <v>453.18</v>
      </c>
      <c r="O7" s="61">
        <f t="shared" si="3"/>
        <v>50.353333333333332</v>
      </c>
    </row>
    <row r="8" spans="3:15" x14ac:dyDescent="0.25">
      <c r="C8" s="32" t="s">
        <v>22</v>
      </c>
      <c r="D8" s="45">
        <v>50.34</v>
      </c>
      <c r="E8" s="45">
        <v>50.44</v>
      </c>
      <c r="F8" s="45">
        <v>50.41</v>
      </c>
      <c r="G8" s="48">
        <f t="shared" si="0"/>
        <v>151.19</v>
      </c>
      <c r="H8" s="46">
        <f t="shared" si="1"/>
        <v>50.396666666666668</v>
      </c>
      <c r="J8" s="32" t="s">
        <v>3</v>
      </c>
      <c r="K8" s="51">
        <f>SUM(K5:K7)</f>
        <v>444.07</v>
      </c>
      <c r="L8" s="51">
        <f t="shared" ref="L8:M8" si="4">SUM(L5:L7)</f>
        <v>454.6</v>
      </c>
      <c r="M8" s="51">
        <f t="shared" si="4"/>
        <v>453.73</v>
      </c>
      <c r="N8" s="52">
        <f>SUM(K8:M8)</f>
        <v>1352.4</v>
      </c>
      <c r="O8" s="49"/>
    </row>
    <row r="9" spans="3:15" x14ac:dyDescent="0.25">
      <c r="C9" s="32" t="s">
        <v>23</v>
      </c>
      <c r="D9" s="45">
        <v>50.57</v>
      </c>
      <c r="E9" s="45">
        <v>50.6</v>
      </c>
      <c r="F9" s="45">
        <v>50.54</v>
      </c>
      <c r="G9" s="48">
        <f t="shared" si="0"/>
        <v>151.71</v>
      </c>
      <c r="H9" s="46">
        <f t="shared" si="1"/>
        <v>50.57</v>
      </c>
      <c r="J9" s="58" t="s">
        <v>127</v>
      </c>
      <c r="K9" s="59">
        <f>K8/9</f>
        <v>49.341111111111111</v>
      </c>
      <c r="L9" s="59">
        <f t="shared" ref="L9:M9" si="5">L8/9</f>
        <v>50.511111111111113</v>
      </c>
      <c r="M9" s="59">
        <f t="shared" si="5"/>
        <v>50.414444444444449</v>
      </c>
      <c r="N9" s="49"/>
      <c r="O9" s="49"/>
    </row>
    <row r="10" spans="3:15" x14ac:dyDescent="0.25">
      <c r="C10" s="32" t="s">
        <v>24</v>
      </c>
      <c r="D10" s="45">
        <v>50.27</v>
      </c>
      <c r="E10" s="45">
        <v>50.42</v>
      </c>
      <c r="F10" s="45">
        <v>50.27</v>
      </c>
      <c r="G10" s="48">
        <f t="shared" si="0"/>
        <v>150.96</v>
      </c>
      <c r="H10" s="46">
        <f t="shared" si="1"/>
        <v>50.32</v>
      </c>
    </row>
    <row r="11" spans="3:15" x14ac:dyDescent="0.25">
      <c r="C11" s="32" t="s">
        <v>31</v>
      </c>
      <c r="D11" s="45">
        <v>50.23</v>
      </c>
      <c r="E11" s="45">
        <v>50.21</v>
      </c>
      <c r="F11" s="45">
        <v>50.13</v>
      </c>
      <c r="G11" s="48">
        <f t="shared" si="0"/>
        <v>150.57</v>
      </c>
      <c r="H11" s="46">
        <f t="shared" si="1"/>
        <v>50.19</v>
      </c>
      <c r="J11" s="122" t="s">
        <v>36</v>
      </c>
      <c r="K11" s="123">
        <f>G14^2/(K14*K15*K13)</f>
        <v>67740.213333333348</v>
      </c>
      <c r="M11" s="49"/>
      <c r="N11" s="49"/>
      <c r="O11" s="49"/>
    </row>
    <row r="12" spans="3:15" x14ac:dyDescent="0.25">
      <c r="C12" s="32" t="s">
        <v>32</v>
      </c>
      <c r="D12" s="45">
        <v>50.46</v>
      </c>
      <c r="E12" s="45">
        <v>50.55</v>
      </c>
      <c r="F12" s="45">
        <v>50.42</v>
      </c>
      <c r="G12" s="48">
        <f t="shared" si="0"/>
        <v>151.43</v>
      </c>
      <c r="H12" s="46">
        <f t="shared" si="1"/>
        <v>50.476666666666667</v>
      </c>
      <c r="J12" s="47" t="s">
        <v>0</v>
      </c>
      <c r="K12" s="47">
        <v>9</v>
      </c>
    </row>
    <row r="13" spans="3:15" x14ac:dyDescent="0.25">
      <c r="C13" s="32" t="s">
        <v>33</v>
      </c>
      <c r="D13" s="45">
        <v>50.35</v>
      </c>
      <c r="E13" s="45">
        <v>50.41</v>
      </c>
      <c r="F13" s="45">
        <v>50.42</v>
      </c>
      <c r="G13" s="48">
        <f t="shared" si="0"/>
        <v>151.18</v>
      </c>
      <c r="H13" s="46">
        <f t="shared" si="1"/>
        <v>50.393333333333338</v>
      </c>
      <c r="J13" s="47" t="s">
        <v>1</v>
      </c>
      <c r="K13" s="47">
        <v>3</v>
      </c>
    </row>
    <row r="14" spans="3:15" x14ac:dyDescent="0.25">
      <c r="C14" s="32" t="s">
        <v>72</v>
      </c>
      <c r="D14" s="45">
        <f>SUM(D5:D13)</f>
        <v>453.43</v>
      </c>
      <c r="E14" s="45">
        <f>SUM(E5:E13)</f>
        <v>445.72</v>
      </c>
      <c r="F14" s="45">
        <f>SUM(F5:F13)</f>
        <v>453.25</v>
      </c>
      <c r="G14" s="52">
        <f>SUM(G5:G13)</f>
        <v>1352.4</v>
      </c>
      <c r="H14" s="46"/>
      <c r="J14" s="47" t="s">
        <v>17</v>
      </c>
      <c r="K14" s="47">
        <v>3</v>
      </c>
    </row>
    <row r="15" spans="3:15" x14ac:dyDescent="0.25">
      <c r="C15" s="63"/>
      <c r="D15" s="57"/>
      <c r="E15" s="57"/>
      <c r="J15" s="47" t="s">
        <v>18</v>
      </c>
      <c r="K15" s="47">
        <v>3</v>
      </c>
      <c r="M15" s="166" t="s">
        <v>14</v>
      </c>
      <c r="N15" s="166"/>
      <c r="O15" s="60" t="s">
        <v>128</v>
      </c>
    </row>
    <row r="16" spans="3:15" x14ac:dyDescent="0.25">
      <c r="C16" s="64"/>
      <c r="D16" s="57"/>
      <c r="E16" s="57"/>
      <c r="J16" s="69"/>
      <c r="M16" s="127" t="s">
        <v>110</v>
      </c>
      <c r="N16" s="127"/>
      <c r="O16" s="61">
        <v>49.484444444444449</v>
      </c>
    </row>
    <row r="17" spans="3:15" ht="16.5" thickBot="1" x14ac:dyDescent="0.3">
      <c r="C17" s="159" t="s">
        <v>75</v>
      </c>
      <c r="D17" s="159"/>
      <c r="E17" s="159"/>
      <c r="F17" s="159"/>
      <c r="G17" s="159"/>
      <c r="H17" s="159"/>
      <c r="I17" s="159"/>
      <c r="J17" s="159"/>
      <c r="M17" s="127" t="s">
        <v>111</v>
      </c>
      <c r="N17" s="127"/>
      <c r="O17" s="61">
        <v>50.428888888888892</v>
      </c>
    </row>
    <row r="18" spans="3:15" ht="16.5" thickBot="1" x14ac:dyDescent="0.3">
      <c r="C18" s="160" t="s">
        <v>5</v>
      </c>
      <c r="D18" s="160" t="s">
        <v>6</v>
      </c>
      <c r="E18" s="160" t="s">
        <v>7</v>
      </c>
      <c r="F18" s="160" t="s">
        <v>8</v>
      </c>
      <c r="G18" s="160" t="s">
        <v>9</v>
      </c>
      <c r="H18" s="162" t="s">
        <v>10</v>
      </c>
      <c r="I18" s="163"/>
      <c r="J18" s="164" t="s">
        <v>11</v>
      </c>
      <c r="M18" s="127" t="s">
        <v>112</v>
      </c>
      <c r="N18" s="127"/>
      <c r="O18" s="61">
        <v>50.353333333333332</v>
      </c>
    </row>
    <row r="19" spans="3:15" ht="16.5" thickBot="1" x14ac:dyDescent="0.3">
      <c r="C19" s="161"/>
      <c r="D19" s="161"/>
      <c r="E19" s="161"/>
      <c r="F19" s="161"/>
      <c r="G19" s="161"/>
      <c r="H19" s="41">
        <v>0.05</v>
      </c>
      <c r="I19" s="41">
        <v>0.01</v>
      </c>
      <c r="J19" s="165"/>
      <c r="M19" s="167" t="s">
        <v>4</v>
      </c>
      <c r="N19" s="167"/>
      <c r="O19" s="121" t="s">
        <v>13</v>
      </c>
    </row>
    <row r="20" spans="3:15" ht="16.5" thickBot="1" x14ac:dyDescent="0.3">
      <c r="C20" s="42" t="s">
        <v>12</v>
      </c>
      <c r="D20" s="53">
        <f>K13-1</f>
        <v>2</v>
      </c>
      <c r="E20" s="54">
        <f>(SUMSQ(D14:F14)/(K12))-K11</f>
        <v>4.3028666666650679</v>
      </c>
      <c r="F20" s="54">
        <f>E20/D20</f>
        <v>2.1514333333325339</v>
      </c>
      <c r="G20" s="55">
        <f>F20/F25</f>
        <v>0.85881133873631077</v>
      </c>
      <c r="H20" s="54">
        <f>FINV(H19,D20,D25)</f>
        <v>3.6337234675916301</v>
      </c>
      <c r="I20" s="54">
        <f>FINV(I19,D20,D25)</f>
        <v>6.2262352803113821</v>
      </c>
      <c r="J20" s="43" t="str">
        <f>IF(G20&lt;H20,"tn",IF(G20&lt;I20,"*","**"))</f>
        <v>tn</v>
      </c>
      <c r="M20" s="127" t="s">
        <v>114</v>
      </c>
      <c r="N20" s="127"/>
      <c r="O20" s="49">
        <v>49.341111111111111</v>
      </c>
    </row>
    <row r="21" spans="3:15" ht="16.5" thickBot="1" x14ac:dyDescent="0.3">
      <c r="C21" s="42" t="s">
        <v>14</v>
      </c>
      <c r="D21" s="53">
        <f>(K14*K15)-1</f>
        <v>8</v>
      </c>
      <c r="E21" s="54">
        <f>(SUMSQ(G5:G13)/3)-K11</f>
        <v>24.059933333322988</v>
      </c>
      <c r="F21" s="54">
        <f t="shared" ref="F21:F26" si="6">E21/D21</f>
        <v>3.0074916666653735</v>
      </c>
      <c r="G21" s="55">
        <f>F21/F25</f>
        <v>1.2005335719542696</v>
      </c>
      <c r="H21" s="54">
        <f>FINV(H19,D21,D25)</f>
        <v>2.5910961798744014</v>
      </c>
      <c r="I21" s="54">
        <f>FINV(I19,D21,D25)</f>
        <v>3.8895721399261927</v>
      </c>
      <c r="J21" s="43" t="str">
        <f t="shared" ref="J21:J24" si="7">IF(G21&lt;H21,"tn",IF(G21&lt;I21,"*","**"))</f>
        <v>tn</v>
      </c>
      <c r="M21" s="127" t="s">
        <v>115</v>
      </c>
      <c r="N21" s="127"/>
      <c r="O21" s="49">
        <v>50.511111111111113</v>
      </c>
    </row>
    <row r="22" spans="3:15" ht="16.5" thickBot="1" x14ac:dyDescent="0.3">
      <c r="C22" s="42" t="s">
        <v>17</v>
      </c>
      <c r="D22" s="53">
        <f>K14-1</f>
        <v>2</v>
      </c>
      <c r="E22" s="54">
        <f>(SUMSQ(N5:N7)/9)-K11</f>
        <v>4.957955555539229</v>
      </c>
      <c r="F22" s="54">
        <f t="shared" si="6"/>
        <v>2.4789777777696145</v>
      </c>
      <c r="G22" s="55">
        <f>F22/F25</f>
        <v>0.98956086207242222</v>
      </c>
      <c r="H22" s="54">
        <f>FINV(H19,D22,D25)</f>
        <v>3.6337234675916301</v>
      </c>
      <c r="I22" s="54">
        <f>FINV(I19,D22,D25)</f>
        <v>6.2262352803113821</v>
      </c>
      <c r="J22" s="43" t="str">
        <f t="shared" si="7"/>
        <v>tn</v>
      </c>
      <c r="M22" s="127" t="s">
        <v>116</v>
      </c>
      <c r="N22" s="127"/>
      <c r="O22" s="49">
        <v>50.414444444444449</v>
      </c>
    </row>
    <row r="23" spans="3:15" ht="16.5" thickBot="1" x14ac:dyDescent="0.3">
      <c r="C23" s="42" t="s">
        <v>18</v>
      </c>
      <c r="D23" s="53">
        <f>K15-1</f>
        <v>2</v>
      </c>
      <c r="E23" s="54">
        <f>(SUMSQ(K8:M8)/9)-K11</f>
        <v>7.5908666666509816</v>
      </c>
      <c r="F23" s="54">
        <f t="shared" si="6"/>
        <v>3.7954333333254908</v>
      </c>
      <c r="G23" s="55">
        <f>F23/F25</f>
        <v>1.5150649251253712</v>
      </c>
      <c r="H23" s="54">
        <f>FINV(H19,D23,D25)</f>
        <v>3.6337234675916301</v>
      </c>
      <c r="I23" s="54">
        <f>FINV(I19,D23,D25)</f>
        <v>6.2262352803113821</v>
      </c>
      <c r="J23" s="43" t="str">
        <f t="shared" si="7"/>
        <v>tn</v>
      </c>
      <c r="M23" s="167" t="s">
        <v>4</v>
      </c>
      <c r="N23" s="167"/>
      <c r="O23" s="121" t="s">
        <v>122</v>
      </c>
    </row>
    <row r="24" spans="3:15" ht="16.5" thickBot="1" x14ac:dyDescent="0.3">
      <c r="C24" s="42" t="s">
        <v>5</v>
      </c>
      <c r="D24" s="53">
        <f>D22*D23</f>
        <v>4</v>
      </c>
      <c r="E24" s="54">
        <f>E21-E22-E23</f>
        <v>11.511111111132777</v>
      </c>
      <c r="F24" s="54">
        <f t="shared" si="6"/>
        <v>2.8777777777831943</v>
      </c>
      <c r="G24" s="55">
        <f>F24/F25</f>
        <v>1.1487542503096426</v>
      </c>
      <c r="H24" s="54">
        <f>FINV(H19,D24,D25)</f>
        <v>3.0069172799243447</v>
      </c>
      <c r="I24" s="54">
        <f>FINV(I19,D24,D25)</f>
        <v>4.772577999723211</v>
      </c>
      <c r="J24" s="126" t="str">
        <f t="shared" si="7"/>
        <v>tn</v>
      </c>
    </row>
    <row r="25" spans="3:15" ht="16.5" thickBot="1" x14ac:dyDescent="0.3">
      <c r="C25" s="42" t="s">
        <v>15</v>
      </c>
      <c r="D25" s="53">
        <f>D26-D20-D21</f>
        <v>16</v>
      </c>
      <c r="E25" s="54">
        <f>E26-E20-E21</f>
        <v>40.082066666669562</v>
      </c>
      <c r="F25" s="54">
        <f t="shared" si="6"/>
        <v>2.5051291666668476</v>
      </c>
      <c r="G25" s="77"/>
      <c r="H25" s="77"/>
      <c r="I25" s="77"/>
      <c r="J25" s="78"/>
    </row>
    <row r="26" spans="3:15" ht="16.5" thickBot="1" x14ac:dyDescent="0.3">
      <c r="C26" s="42" t="s">
        <v>16</v>
      </c>
      <c r="D26" s="53">
        <f>(K14*K15*K13)-1</f>
        <v>26</v>
      </c>
      <c r="E26" s="54">
        <f>SUMSQ(D5:F13)-K11</f>
        <v>68.444866666657617</v>
      </c>
      <c r="F26" s="54">
        <f t="shared" si="6"/>
        <v>2.6324948717945236</v>
      </c>
      <c r="G26" s="77"/>
      <c r="H26" s="77"/>
      <c r="I26" s="77"/>
      <c r="J26" s="78"/>
    </row>
  </sheetData>
  <mergeCells count="21">
    <mergeCell ref="O3:O4"/>
    <mergeCell ref="M15:N15"/>
    <mergeCell ref="M19:N19"/>
    <mergeCell ref="M23:N23"/>
    <mergeCell ref="C17:J17"/>
    <mergeCell ref="C18:C19"/>
    <mergeCell ref="D18:D19"/>
    <mergeCell ref="E18:E19"/>
    <mergeCell ref="F18:F19"/>
    <mergeCell ref="G18:G19"/>
    <mergeCell ref="H18:I18"/>
    <mergeCell ref="J18:J19"/>
    <mergeCell ref="C2:F2"/>
    <mergeCell ref="G2:G4"/>
    <mergeCell ref="H2:H4"/>
    <mergeCell ref="J2:N2"/>
    <mergeCell ref="C3:C4"/>
    <mergeCell ref="D3:F3"/>
    <mergeCell ref="J3:J4"/>
    <mergeCell ref="K3:M3"/>
    <mergeCell ref="N3:N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6"/>
  <sheetViews>
    <sheetView topLeftCell="I1" zoomScale="80" zoomScaleNormal="80" workbookViewId="0">
      <selection activeCell="N13" sqref="N13:P21"/>
    </sheetView>
  </sheetViews>
  <sheetFormatPr defaultRowHeight="15.75" x14ac:dyDescent="0.25"/>
  <cols>
    <col min="1" max="2" width="9.140625" style="44"/>
    <col min="3" max="3" width="18.85546875" style="44" customWidth="1"/>
    <col min="4" max="6" width="9.140625" style="44"/>
    <col min="7" max="7" width="10.42578125" style="44" customWidth="1"/>
    <col min="8" max="8" width="11.42578125" style="44" customWidth="1"/>
    <col min="9" max="9" width="9.140625" style="44"/>
    <col min="10" max="10" width="14.28515625" style="44" customWidth="1"/>
    <col min="11" max="11" width="12.140625" style="44" customWidth="1"/>
    <col min="12" max="12" width="12" style="44" customWidth="1"/>
    <col min="13" max="13" width="11.85546875" style="44" customWidth="1"/>
    <col min="14" max="14" width="12" style="44" customWidth="1"/>
    <col min="15" max="15" width="12.140625" style="44" customWidth="1"/>
    <col min="16" max="16" width="9.140625" style="44"/>
    <col min="17" max="17" width="15.42578125" style="44" customWidth="1"/>
    <col min="18" max="18" width="15.28515625" style="44" customWidth="1"/>
    <col min="19" max="16384" width="9.140625" style="44"/>
  </cols>
  <sheetData>
    <row r="2" spans="3:16" x14ac:dyDescent="0.25">
      <c r="C2" s="154" t="s">
        <v>66</v>
      </c>
      <c r="D2" s="154"/>
      <c r="E2" s="154"/>
      <c r="F2" s="154"/>
      <c r="G2" s="154" t="s">
        <v>3</v>
      </c>
      <c r="H2" s="155" t="s">
        <v>69</v>
      </c>
      <c r="J2" s="169" t="s">
        <v>70</v>
      </c>
      <c r="K2" s="166"/>
      <c r="L2" s="166"/>
      <c r="M2" s="166"/>
      <c r="N2" s="170"/>
      <c r="O2" s="57"/>
    </row>
    <row r="3" spans="3:16" x14ac:dyDescent="0.25">
      <c r="C3" s="154" t="s">
        <v>67</v>
      </c>
      <c r="D3" s="154" t="s">
        <v>68</v>
      </c>
      <c r="E3" s="154"/>
      <c r="F3" s="154"/>
      <c r="G3" s="154"/>
      <c r="H3" s="156"/>
      <c r="J3" s="155" t="s">
        <v>73</v>
      </c>
      <c r="K3" s="169" t="s">
        <v>74</v>
      </c>
      <c r="L3" s="166"/>
      <c r="M3" s="166"/>
      <c r="N3" s="154" t="s">
        <v>3</v>
      </c>
      <c r="O3" s="175" t="s">
        <v>127</v>
      </c>
    </row>
    <row r="4" spans="3:16" x14ac:dyDescent="0.25">
      <c r="C4" s="154"/>
      <c r="D4" s="32">
        <v>1</v>
      </c>
      <c r="E4" s="32">
        <v>2</v>
      </c>
      <c r="F4" s="32">
        <v>3</v>
      </c>
      <c r="G4" s="154"/>
      <c r="H4" s="157"/>
      <c r="J4" s="157"/>
      <c r="K4" s="32" t="s">
        <v>28</v>
      </c>
      <c r="L4" s="32" t="s">
        <v>29</v>
      </c>
      <c r="M4" s="33" t="s">
        <v>30</v>
      </c>
      <c r="N4" s="154"/>
      <c r="O4" s="175"/>
    </row>
    <row r="5" spans="3:16" x14ac:dyDescent="0.25">
      <c r="C5" s="32" t="s">
        <v>19</v>
      </c>
      <c r="D5" s="45">
        <v>39.19</v>
      </c>
      <c r="E5" s="45">
        <v>43.17</v>
      </c>
      <c r="F5" s="45">
        <v>39.39</v>
      </c>
      <c r="G5" s="48">
        <f>SUM(D5:F5)</f>
        <v>121.75</v>
      </c>
      <c r="H5" s="46">
        <f>AVERAGE(D5:F5)</f>
        <v>40.583333333333336</v>
      </c>
      <c r="J5" s="32" t="s">
        <v>25</v>
      </c>
      <c r="K5" s="50">
        <f>G5</f>
        <v>121.75</v>
      </c>
      <c r="L5" s="50">
        <f>G6</f>
        <v>132.88</v>
      </c>
      <c r="M5" s="62">
        <f>G7</f>
        <v>134.72999999999999</v>
      </c>
      <c r="N5" s="46">
        <f>SUM(K5:M5)</f>
        <v>389.36</v>
      </c>
      <c r="O5" s="61">
        <f>N5/9</f>
        <v>43.262222222222221</v>
      </c>
    </row>
    <row r="6" spans="3:16" x14ac:dyDescent="0.25">
      <c r="C6" s="32" t="s">
        <v>20</v>
      </c>
      <c r="D6" s="45">
        <v>44.44</v>
      </c>
      <c r="E6" s="45">
        <v>48.16</v>
      </c>
      <c r="F6" s="45">
        <v>40.28</v>
      </c>
      <c r="G6" s="48">
        <f t="shared" ref="G6:G13" si="0">SUM(D6:F6)</f>
        <v>132.88</v>
      </c>
      <c r="H6" s="46">
        <f t="shared" ref="H6:H13" si="1">AVERAGE(D6:F6)</f>
        <v>44.293333333333329</v>
      </c>
      <c r="J6" s="32" t="s">
        <v>26</v>
      </c>
      <c r="K6" s="50">
        <f>G8</f>
        <v>137.68</v>
      </c>
      <c r="L6" s="50">
        <f>G9</f>
        <v>137.51999999999998</v>
      </c>
      <c r="M6" s="62">
        <f>G10</f>
        <v>135.26</v>
      </c>
      <c r="N6" s="46">
        <f t="shared" ref="N6:N7" si="2">SUM(K6:M6)</f>
        <v>410.46</v>
      </c>
      <c r="O6" s="61">
        <f t="shared" ref="O6:O7" si="3">N6/9</f>
        <v>45.606666666666662</v>
      </c>
    </row>
    <row r="7" spans="3:16" x14ac:dyDescent="0.25">
      <c r="C7" s="32" t="s">
        <v>21</v>
      </c>
      <c r="D7" s="45">
        <v>44.35</v>
      </c>
      <c r="E7" s="45">
        <v>43.47</v>
      </c>
      <c r="F7" s="45">
        <v>46.91</v>
      </c>
      <c r="G7" s="48">
        <f t="shared" si="0"/>
        <v>134.72999999999999</v>
      </c>
      <c r="H7" s="46">
        <f t="shared" si="1"/>
        <v>44.91</v>
      </c>
      <c r="J7" s="32" t="s">
        <v>27</v>
      </c>
      <c r="K7" s="50">
        <f>G11</f>
        <v>124.69000000000001</v>
      </c>
      <c r="L7" s="50">
        <f>G12</f>
        <v>140.44</v>
      </c>
      <c r="M7" s="62">
        <f>G13</f>
        <v>139.57999999999998</v>
      </c>
      <c r="N7" s="46">
        <f t="shared" si="2"/>
        <v>404.71</v>
      </c>
      <c r="O7" s="61">
        <f t="shared" si="3"/>
        <v>44.967777777777776</v>
      </c>
    </row>
    <row r="8" spans="3:16" x14ac:dyDescent="0.25">
      <c r="C8" s="32" t="s">
        <v>22</v>
      </c>
      <c r="D8" s="45">
        <v>46.05</v>
      </c>
      <c r="E8" s="45">
        <v>45.32</v>
      </c>
      <c r="F8" s="45">
        <v>46.31</v>
      </c>
      <c r="G8" s="48">
        <f t="shared" si="0"/>
        <v>137.68</v>
      </c>
      <c r="H8" s="46">
        <f t="shared" si="1"/>
        <v>45.893333333333338</v>
      </c>
      <c r="J8" s="32" t="s">
        <v>3</v>
      </c>
      <c r="K8" s="51">
        <f>SUM(K5:K7)</f>
        <v>384.12</v>
      </c>
      <c r="L8" s="51">
        <f t="shared" ref="L8:M8" si="4">SUM(L5:L7)</f>
        <v>410.84</v>
      </c>
      <c r="M8" s="51">
        <f t="shared" si="4"/>
        <v>409.57</v>
      </c>
      <c r="N8" s="52">
        <f>SUM(K8:M8)</f>
        <v>1204.53</v>
      </c>
      <c r="O8" s="49"/>
    </row>
    <row r="9" spans="3:16" x14ac:dyDescent="0.25">
      <c r="C9" s="32" t="s">
        <v>23</v>
      </c>
      <c r="D9" s="45">
        <v>45.9</v>
      </c>
      <c r="E9" s="45">
        <v>46.65</v>
      </c>
      <c r="F9" s="45">
        <v>44.97</v>
      </c>
      <c r="G9" s="48">
        <f t="shared" si="0"/>
        <v>137.51999999999998</v>
      </c>
      <c r="H9" s="46">
        <f t="shared" si="1"/>
        <v>45.839999999999996</v>
      </c>
      <c r="J9" s="58" t="s">
        <v>127</v>
      </c>
      <c r="K9" s="59">
        <f>K8/9</f>
        <v>42.68</v>
      </c>
      <c r="L9" s="59">
        <f t="shared" ref="L9:M9" si="5">L8/9</f>
        <v>45.648888888888884</v>
      </c>
      <c r="M9" s="59">
        <f t="shared" si="5"/>
        <v>45.507777777777775</v>
      </c>
      <c r="N9" s="49"/>
      <c r="O9" s="49"/>
    </row>
    <row r="10" spans="3:16" x14ac:dyDescent="0.25">
      <c r="C10" s="32" t="s">
        <v>24</v>
      </c>
      <c r="D10" s="45">
        <v>48.64</v>
      </c>
      <c r="E10" s="45">
        <v>45.44</v>
      </c>
      <c r="F10" s="45">
        <v>41.18</v>
      </c>
      <c r="G10" s="48">
        <f t="shared" si="0"/>
        <v>135.26</v>
      </c>
      <c r="H10" s="46">
        <f t="shared" si="1"/>
        <v>45.086666666666666</v>
      </c>
    </row>
    <row r="11" spans="3:16" x14ac:dyDescent="0.25">
      <c r="C11" s="32" t="s">
        <v>31</v>
      </c>
      <c r="D11" s="45">
        <v>44.84</v>
      </c>
      <c r="E11" s="45">
        <v>33.770000000000003</v>
      </c>
      <c r="F11" s="45">
        <v>46.08</v>
      </c>
      <c r="G11" s="48">
        <f t="shared" si="0"/>
        <v>124.69000000000001</v>
      </c>
      <c r="H11" s="46">
        <f t="shared" si="1"/>
        <v>41.56333333333334</v>
      </c>
      <c r="J11" s="122" t="s">
        <v>36</v>
      </c>
      <c r="K11" s="123">
        <f>G14^2/(K14*K15*K13)</f>
        <v>53736.760033333332</v>
      </c>
      <c r="N11" s="49"/>
      <c r="O11" s="49"/>
      <c r="P11" s="49"/>
    </row>
    <row r="12" spans="3:16" x14ac:dyDescent="0.25">
      <c r="C12" s="32" t="s">
        <v>32</v>
      </c>
      <c r="D12" s="45">
        <v>49</v>
      </c>
      <c r="E12" s="45">
        <v>45.57</v>
      </c>
      <c r="F12" s="45">
        <v>45.87</v>
      </c>
      <c r="G12" s="48">
        <f t="shared" si="0"/>
        <v>140.44</v>
      </c>
      <c r="H12" s="46">
        <f t="shared" si="1"/>
        <v>46.813333333333333</v>
      </c>
      <c r="J12" s="47" t="s">
        <v>0</v>
      </c>
      <c r="K12" s="47">
        <v>9</v>
      </c>
    </row>
    <row r="13" spans="3:16" x14ac:dyDescent="0.25">
      <c r="C13" s="32" t="s">
        <v>33</v>
      </c>
      <c r="D13" s="45">
        <v>49.71</v>
      </c>
      <c r="E13" s="45">
        <v>45.45</v>
      </c>
      <c r="F13" s="45">
        <v>44.42</v>
      </c>
      <c r="G13" s="48">
        <f t="shared" si="0"/>
        <v>139.57999999999998</v>
      </c>
      <c r="H13" s="46">
        <f t="shared" si="1"/>
        <v>46.526666666666664</v>
      </c>
      <c r="J13" s="47" t="s">
        <v>1</v>
      </c>
      <c r="K13" s="47">
        <v>3</v>
      </c>
      <c r="N13" s="166" t="s">
        <v>14</v>
      </c>
      <c r="O13" s="166"/>
      <c r="P13" s="60" t="s">
        <v>130</v>
      </c>
    </row>
    <row r="14" spans="3:16" x14ac:dyDescent="0.25">
      <c r="C14" s="32" t="s">
        <v>72</v>
      </c>
      <c r="D14" s="45">
        <f>SUM(D5:D13)</f>
        <v>412.11999999999995</v>
      </c>
      <c r="E14" s="45">
        <f>SUM(E5:E13)</f>
        <v>397</v>
      </c>
      <c r="F14" s="45">
        <f>SUM(F5:F13)</f>
        <v>395.40999999999997</v>
      </c>
      <c r="G14" s="52">
        <f>SUM(G5:G13)</f>
        <v>1204.53</v>
      </c>
      <c r="H14" s="46"/>
      <c r="J14" s="47" t="s">
        <v>17</v>
      </c>
      <c r="K14" s="47">
        <v>3</v>
      </c>
      <c r="N14" s="127" t="s">
        <v>110</v>
      </c>
      <c r="O14" s="127"/>
      <c r="P14" s="61">
        <v>43.262222222222221</v>
      </c>
    </row>
    <row r="15" spans="3:16" x14ac:dyDescent="0.25">
      <c r="C15" s="63"/>
      <c r="D15" s="57"/>
      <c r="E15" s="57"/>
      <c r="J15" s="47" t="s">
        <v>18</v>
      </c>
      <c r="K15" s="47">
        <v>3</v>
      </c>
      <c r="N15" s="127" t="s">
        <v>111</v>
      </c>
      <c r="O15" s="127"/>
      <c r="P15" s="61">
        <v>45.606666666666662</v>
      </c>
    </row>
    <row r="16" spans="3:16" x14ac:dyDescent="0.25">
      <c r="C16" s="64"/>
      <c r="D16" s="57"/>
      <c r="E16" s="57"/>
      <c r="J16" s="69"/>
      <c r="N16" s="127" t="s">
        <v>112</v>
      </c>
      <c r="O16" s="127"/>
      <c r="P16" s="61">
        <v>44.967777777777776</v>
      </c>
    </row>
    <row r="17" spans="3:16" ht="16.5" thickBot="1" x14ac:dyDescent="0.3">
      <c r="C17" s="159" t="s">
        <v>76</v>
      </c>
      <c r="D17" s="159"/>
      <c r="E17" s="159"/>
      <c r="F17" s="159"/>
      <c r="G17" s="159"/>
      <c r="H17" s="159"/>
      <c r="I17" s="159"/>
      <c r="J17" s="159"/>
      <c r="N17" s="167" t="s">
        <v>4</v>
      </c>
      <c r="O17" s="167"/>
      <c r="P17" s="121" t="s">
        <v>13</v>
      </c>
    </row>
    <row r="18" spans="3:16" ht="16.5" thickBot="1" x14ac:dyDescent="0.3">
      <c r="C18" s="160" t="s">
        <v>5</v>
      </c>
      <c r="D18" s="160" t="s">
        <v>6</v>
      </c>
      <c r="E18" s="160" t="s">
        <v>7</v>
      </c>
      <c r="F18" s="160" t="s">
        <v>8</v>
      </c>
      <c r="G18" s="160" t="s">
        <v>9</v>
      </c>
      <c r="H18" s="162" t="s">
        <v>10</v>
      </c>
      <c r="I18" s="163"/>
      <c r="J18" s="164" t="s">
        <v>11</v>
      </c>
      <c r="N18" s="127" t="s">
        <v>114</v>
      </c>
      <c r="O18" s="127"/>
      <c r="P18" s="49">
        <v>42.68</v>
      </c>
    </row>
    <row r="19" spans="3:16" ht="16.5" thickBot="1" x14ac:dyDescent="0.3">
      <c r="C19" s="161"/>
      <c r="D19" s="161"/>
      <c r="E19" s="161"/>
      <c r="F19" s="161"/>
      <c r="G19" s="161"/>
      <c r="H19" s="41">
        <v>0.05</v>
      </c>
      <c r="I19" s="41">
        <v>0.01</v>
      </c>
      <c r="J19" s="165"/>
      <c r="N19" s="127" t="s">
        <v>115</v>
      </c>
      <c r="O19" s="127"/>
      <c r="P19" s="49">
        <v>45.648888888888884</v>
      </c>
    </row>
    <row r="20" spans="3:16" ht="16.5" thickBot="1" x14ac:dyDescent="0.3">
      <c r="C20" s="42" t="s">
        <v>12</v>
      </c>
      <c r="D20" s="53">
        <f>K13-1</f>
        <v>2</v>
      </c>
      <c r="E20" s="54">
        <f>(SUMSQ(D14:F14)/(K12))-K11</f>
        <v>18.902466666666442</v>
      </c>
      <c r="F20" s="54">
        <f>E20/D20</f>
        <v>9.4512333333332208</v>
      </c>
      <c r="G20" s="55">
        <f>F20/F25</f>
        <v>0.87209617950224694</v>
      </c>
      <c r="H20" s="54">
        <f>FINV(H19,D20,D25)</f>
        <v>3.6337234675916301</v>
      </c>
      <c r="I20" s="54">
        <f>FINV(I19,D20,D25)</f>
        <v>6.2262352803113821</v>
      </c>
      <c r="J20" s="43" t="str">
        <f>IF(G20&lt;H20,"tn",IF(G20&lt;I20,"*","**"))</f>
        <v>tn</v>
      </c>
      <c r="N20" s="127" t="s">
        <v>116</v>
      </c>
      <c r="O20" s="127"/>
      <c r="P20" s="49">
        <v>45.507777777777775</v>
      </c>
    </row>
    <row r="21" spans="3:16" ht="16.5" thickBot="1" x14ac:dyDescent="0.3">
      <c r="C21" s="42" t="s">
        <v>14</v>
      </c>
      <c r="D21" s="53">
        <f>(K14*K15)-1</f>
        <v>8</v>
      </c>
      <c r="E21" s="54">
        <f>(SUMSQ(G5:G13)/3)-K11</f>
        <v>112.80539999999746</v>
      </c>
      <c r="F21" s="54">
        <f t="shared" ref="F21:F26" si="6">E21/D21</f>
        <v>14.100674999999683</v>
      </c>
      <c r="G21" s="55">
        <f>F21/F25</f>
        <v>1.3011153531182227</v>
      </c>
      <c r="H21" s="54">
        <f>FINV(H19,D21,D25)</f>
        <v>2.5910961798744014</v>
      </c>
      <c r="I21" s="54">
        <f>FINV(I19,D21,D25)</f>
        <v>3.8895721399261927</v>
      </c>
      <c r="J21" s="43" t="str">
        <f t="shared" ref="J21:J24" si="7">IF(G21&lt;H21,"tn",IF(G21&lt;I21,"*","**"))</f>
        <v>tn</v>
      </c>
      <c r="N21" s="167" t="s">
        <v>4</v>
      </c>
      <c r="O21" s="167"/>
      <c r="P21" s="121" t="s">
        <v>122</v>
      </c>
    </row>
    <row r="22" spans="3:16" ht="16.5" thickBot="1" x14ac:dyDescent="0.3">
      <c r="C22" s="42" t="s">
        <v>17</v>
      </c>
      <c r="D22" s="53">
        <f>K14-1</f>
        <v>2</v>
      </c>
      <c r="E22" s="54">
        <f>(SUMSQ(N5:N7)/9)-K11</f>
        <v>26.440555555556784</v>
      </c>
      <c r="F22" s="54">
        <f t="shared" si="6"/>
        <v>13.220277777778392</v>
      </c>
      <c r="G22" s="55">
        <f>F22/F25</f>
        <v>1.2198782249187015</v>
      </c>
      <c r="H22" s="54">
        <f>FINV(H19,D22,D25)</f>
        <v>3.6337234675916301</v>
      </c>
      <c r="I22" s="54">
        <f>FINV(I19,D22,D25)</f>
        <v>6.2262352803113821</v>
      </c>
      <c r="J22" s="43" t="str">
        <f t="shared" si="7"/>
        <v>tn</v>
      </c>
    </row>
    <row r="23" spans="3:16" ht="16.5" thickBot="1" x14ac:dyDescent="0.3">
      <c r="C23" s="42" t="s">
        <v>18</v>
      </c>
      <c r="D23" s="53">
        <f>K15-1</f>
        <v>2</v>
      </c>
      <c r="E23" s="54">
        <f>(SUMSQ(K8:M8)/9)-K11</f>
        <v>50.491622222216392</v>
      </c>
      <c r="F23" s="54">
        <f t="shared" si="6"/>
        <v>25.245811111108196</v>
      </c>
      <c r="G23" s="55">
        <f>F23/F25</f>
        <v>2.329513476382246</v>
      </c>
      <c r="H23" s="54">
        <f>FINV(H19,D23,D25)</f>
        <v>3.6337234675916301</v>
      </c>
      <c r="I23" s="54">
        <f>FINV(I19,D23,D25)</f>
        <v>6.2262352803113821</v>
      </c>
      <c r="J23" s="43" t="str">
        <f t="shared" si="7"/>
        <v>tn</v>
      </c>
    </row>
    <row r="24" spans="3:16" ht="16.5" thickBot="1" x14ac:dyDescent="0.3">
      <c r="C24" s="42" t="s">
        <v>5</v>
      </c>
      <c r="D24" s="53">
        <f>D22*D23</f>
        <v>4</v>
      </c>
      <c r="E24" s="54">
        <f>E21-E22-E23</f>
        <v>35.873222222224285</v>
      </c>
      <c r="F24" s="54">
        <f t="shared" si="6"/>
        <v>8.9683055555560713</v>
      </c>
      <c r="G24" s="55">
        <f>F24/F25</f>
        <v>0.8275348555859714</v>
      </c>
      <c r="H24" s="54">
        <f>FINV(H19,D24,D25)</f>
        <v>3.0069172799243447</v>
      </c>
      <c r="I24" s="54">
        <f>FINV(I19,D24,D25)</f>
        <v>4.772577999723211</v>
      </c>
      <c r="J24" s="126" t="str">
        <f t="shared" si="7"/>
        <v>tn</v>
      </c>
    </row>
    <row r="25" spans="3:16" ht="16.5" thickBot="1" x14ac:dyDescent="0.3">
      <c r="C25" s="42" t="s">
        <v>15</v>
      </c>
      <c r="D25" s="53">
        <f>D26-D20-D21</f>
        <v>16</v>
      </c>
      <c r="E25" s="54">
        <f>E26-E20-E21</f>
        <v>173.39800000000105</v>
      </c>
      <c r="F25" s="54">
        <f t="shared" si="6"/>
        <v>10.837375000000065</v>
      </c>
      <c r="G25" s="77"/>
      <c r="H25" s="77"/>
      <c r="I25" s="77"/>
      <c r="J25" s="78"/>
    </row>
    <row r="26" spans="3:16" ht="16.5" thickBot="1" x14ac:dyDescent="0.3">
      <c r="C26" s="42" t="s">
        <v>16</v>
      </c>
      <c r="D26" s="53">
        <f>(K14*K15*K13)-1</f>
        <v>26</v>
      </c>
      <c r="E26" s="54">
        <f>SUMSQ(D5:F13)-K11</f>
        <v>305.10586666666495</v>
      </c>
      <c r="F26" s="54">
        <f t="shared" si="6"/>
        <v>11.734841025640959</v>
      </c>
      <c r="G26" s="77"/>
      <c r="H26" s="77"/>
      <c r="I26" s="77"/>
      <c r="J26" s="78"/>
    </row>
  </sheetData>
  <mergeCells count="21">
    <mergeCell ref="O3:O4"/>
    <mergeCell ref="N13:O13"/>
    <mergeCell ref="N17:O17"/>
    <mergeCell ref="N21:O21"/>
    <mergeCell ref="C17:J17"/>
    <mergeCell ref="C18:C19"/>
    <mergeCell ref="D18:D19"/>
    <mergeCell ref="E18:E19"/>
    <mergeCell ref="F18:F19"/>
    <mergeCell ref="G18:G19"/>
    <mergeCell ref="H18:I18"/>
    <mergeCell ref="J18:J19"/>
    <mergeCell ref="C2:F2"/>
    <mergeCell ref="G2:G4"/>
    <mergeCell ref="H2:H4"/>
    <mergeCell ref="J2:N2"/>
    <mergeCell ref="C3:C4"/>
    <mergeCell ref="D3:F3"/>
    <mergeCell ref="J3:J4"/>
    <mergeCell ref="K3:M3"/>
    <mergeCell ref="N3:N4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E33"/>
  <sheetViews>
    <sheetView topLeftCell="I1" zoomScale="53" zoomScaleNormal="53" workbookViewId="0">
      <selection activeCell="T26" sqref="T26"/>
    </sheetView>
  </sheetViews>
  <sheetFormatPr defaultRowHeight="15.75" x14ac:dyDescent="0.25"/>
  <cols>
    <col min="1" max="2" width="9.140625" style="44"/>
    <col min="3" max="3" width="18.85546875" style="44" customWidth="1"/>
    <col min="4" max="6" width="9.140625" style="44"/>
    <col min="7" max="7" width="10.42578125" style="44" customWidth="1"/>
    <col min="8" max="8" width="11.42578125" style="44" customWidth="1"/>
    <col min="9" max="9" width="9.140625" style="44"/>
    <col min="10" max="10" width="14.28515625" style="44" customWidth="1"/>
    <col min="11" max="11" width="12.140625" style="44" customWidth="1"/>
    <col min="12" max="12" width="12" style="44" customWidth="1"/>
    <col min="13" max="13" width="11.85546875" style="44" customWidth="1"/>
    <col min="14" max="14" width="9.28515625" style="44" customWidth="1"/>
    <col min="15" max="15" width="12.140625" style="44" customWidth="1"/>
    <col min="16" max="16" width="9.140625" style="44"/>
    <col min="17" max="17" width="20.42578125" style="44" customWidth="1"/>
    <col min="18" max="18" width="16.7109375" style="44" customWidth="1"/>
    <col min="19" max="19" width="15" style="44" customWidth="1"/>
    <col min="20" max="20" width="16.42578125" style="44" customWidth="1"/>
    <col min="21" max="16384" width="9.140625" style="44"/>
  </cols>
  <sheetData>
    <row r="1" spans="3:21" ht="16.5" thickBot="1" x14ac:dyDescent="0.3">
      <c r="P1" s="159" t="s">
        <v>109</v>
      </c>
      <c r="Q1" s="159"/>
      <c r="R1" s="159"/>
    </row>
    <row r="2" spans="3:21" x14ac:dyDescent="0.25">
      <c r="C2" s="154" t="s">
        <v>66</v>
      </c>
      <c r="D2" s="154"/>
      <c r="E2" s="154"/>
      <c r="F2" s="154"/>
      <c r="G2" s="154" t="s">
        <v>3</v>
      </c>
      <c r="H2" s="155" t="s">
        <v>69</v>
      </c>
      <c r="J2" s="169" t="s">
        <v>70</v>
      </c>
      <c r="K2" s="166"/>
      <c r="L2" s="166"/>
      <c r="M2" s="166"/>
      <c r="N2" s="170"/>
      <c r="O2" s="57"/>
      <c r="P2" s="103"/>
      <c r="Q2" s="104"/>
      <c r="R2" s="104"/>
      <c r="S2" s="104"/>
      <c r="T2" s="104"/>
      <c r="U2" s="105"/>
    </row>
    <row r="3" spans="3:21" ht="15.75" customHeight="1" x14ac:dyDescent="0.25">
      <c r="C3" s="154" t="s">
        <v>67</v>
      </c>
      <c r="D3" s="154" t="s">
        <v>68</v>
      </c>
      <c r="E3" s="154"/>
      <c r="F3" s="154"/>
      <c r="G3" s="154"/>
      <c r="H3" s="156"/>
      <c r="J3" s="155" t="s">
        <v>73</v>
      </c>
      <c r="K3" s="169" t="s">
        <v>74</v>
      </c>
      <c r="L3" s="166"/>
      <c r="M3" s="166"/>
      <c r="N3" s="154" t="s">
        <v>3</v>
      </c>
      <c r="O3" s="57"/>
      <c r="P3" s="106"/>
      <c r="Q3" s="180" t="s">
        <v>91</v>
      </c>
      <c r="R3" s="176" t="s">
        <v>98</v>
      </c>
      <c r="S3" s="176"/>
      <c r="T3" s="176"/>
      <c r="U3" s="107"/>
    </row>
    <row r="4" spans="3:21" x14ac:dyDescent="0.25">
      <c r="C4" s="154"/>
      <c r="D4" s="32">
        <v>1</v>
      </c>
      <c r="E4" s="32">
        <v>2</v>
      </c>
      <c r="F4" s="32">
        <v>3</v>
      </c>
      <c r="G4" s="154"/>
      <c r="H4" s="157"/>
      <c r="J4" s="157"/>
      <c r="K4" s="32" t="s">
        <v>28</v>
      </c>
      <c r="L4" s="32" t="s">
        <v>29</v>
      </c>
      <c r="M4" s="33" t="s">
        <v>30</v>
      </c>
      <c r="N4" s="154"/>
      <c r="O4" s="57"/>
      <c r="P4" s="106"/>
      <c r="Q4" s="181"/>
      <c r="R4" s="100" t="s">
        <v>95</v>
      </c>
      <c r="S4" s="100" t="s">
        <v>96</v>
      </c>
      <c r="T4" s="100" t="s">
        <v>97</v>
      </c>
      <c r="U4" s="107"/>
    </row>
    <row r="5" spans="3:21" x14ac:dyDescent="0.25">
      <c r="C5" s="32" t="s">
        <v>19</v>
      </c>
      <c r="D5" s="32">
        <v>3.35</v>
      </c>
      <c r="E5" s="45">
        <v>7.57</v>
      </c>
      <c r="F5" s="32">
        <v>4.18</v>
      </c>
      <c r="G5" s="48">
        <f>SUM(D5:F5)</f>
        <v>15.1</v>
      </c>
      <c r="H5" s="46">
        <f>AVERAGE(D5:F5)</f>
        <v>5.0333333333333332</v>
      </c>
      <c r="J5" s="32" t="s">
        <v>25</v>
      </c>
      <c r="K5" s="50">
        <f>G5</f>
        <v>15.1</v>
      </c>
      <c r="L5" s="50">
        <f>G6</f>
        <v>15.26</v>
      </c>
      <c r="M5" s="62">
        <f>G7</f>
        <v>18.32</v>
      </c>
      <c r="N5" s="46">
        <f>SUM(K5:M5)</f>
        <v>48.68</v>
      </c>
      <c r="O5" s="61"/>
      <c r="P5" s="106"/>
      <c r="Q5" s="100" t="s">
        <v>92</v>
      </c>
      <c r="R5" s="101" t="s">
        <v>99</v>
      </c>
      <c r="S5" s="102" t="s">
        <v>102</v>
      </c>
      <c r="T5" s="102" t="s">
        <v>105</v>
      </c>
      <c r="U5" s="107"/>
    </row>
    <row r="6" spans="3:21" x14ac:dyDescent="0.25">
      <c r="C6" s="32" t="s">
        <v>20</v>
      </c>
      <c r="D6" s="32">
        <v>5.21</v>
      </c>
      <c r="E6" s="45">
        <v>5.04</v>
      </c>
      <c r="F6" s="32">
        <v>5.01</v>
      </c>
      <c r="G6" s="48">
        <f t="shared" ref="G6:G13" si="0">SUM(D6:F6)</f>
        <v>15.26</v>
      </c>
      <c r="H6" s="46">
        <f t="shared" ref="H6:H13" si="1">AVERAGE(D6:F6)</f>
        <v>5.0866666666666669</v>
      </c>
      <c r="J6" s="32" t="s">
        <v>26</v>
      </c>
      <c r="K6" s="50">
        <f>G8</f>
        <v>13.399999999999999</v>
      </c>
      <c r="L6" s="50">
        <f>G9</f>
        <v>15.370000000000001</v>
      </c>
      <c r="M6" s="62">
        <f>G10</f>
        <v>27.15</v>
      </c>
      <c r="N6" s="46">
        <f t="shared" ref="N6:N7" si="2">SUM(K6:M6)</f>
        <v>55.92</v>
      </c>
      <c r="O6" s="61"/>
      <c r="P6" s="106"/>
      <c r="Q6" s="58" t="s">
        <v>93</v>
      </c>
      <c r="R6" s="108" t="s">
        <v>100</v>
      </c>
      <c r="S6" s="108" t="s">
        <v>103</v>
      </c>
      <c r="T6" s="108" t="s">
        <v>106</v>
      </c>
      <c r="U6" s="107"/>
    </row>
    <row r="7" spans="3:21" x14ac:dyDescent="0.25">
      <c r="C7" s="32" t="s">
        <v>21</v>
      </c>
      <c r="D7" s="32">
        <v>5.62</v>
      </c>
      <c r="E7" s="45">
        <v>6.21</v>
      </c>
      <c r="F7" s="32">
        <v>6.49</v>
      </c>
      <c r="G7" s="48">
        <f t="shared" si="0"/>
        <v>18.32</v>
      </c>
      <c r="H7" s="46">
        <f t="shared" si="1"/>
        <v>6.1066666666666665</v>
      </c>
      <c r="J7" s="32" t="s">
        <v>27</v>
      </c>
      <c r="K7" s="50">
        <f>G11</f>
        <v>25.17</v>
      </c>
      <c r="L7" s="50">
        <f>G12</f>
        <v>15.17</v>
      </c>
      <c r="M7" s="62">
        <f>G13</f>
        <v>17.75</v>
      </c>
      <c r="N7" s="46">
        <f t="shared" si="2"/>
        <v>58.09</v>
      </c>
      <c r="O7" s="61"/>
      <c r="P7" s="106"/>
      <c r="Q7" s="58" t="s">
        <v>94</v>
      </c>
      <c r="R7" s="108" t="s">
        <v>101</v>
      </c>
      <c r="S7" s="108" t="s">
        <v>104</v>
      </c>
      <c r="T7" s="108" t="s">
        <v>107</v>
      </c>
      <c r="U7" s="107"/>
    </row>
    <row r="8" spans="3:21" x14ac:dyDescent="0.25">
      <c r="C8" s="32" t="s">
        <v>22</v>
      </c>
      <c r="D8" s="32">
        <v>4.5599999999999996</v>
      </c>
      <c r="E8" s="45">
        <v>4.9800000000000004</v>
      </c>
      <c r="F8" s="45">
        <v>3.86</v>
      </c>
      <c r="G8" s="48">
        <f t="shared" si="0"/>
        <v>13.399999999999999</v>
      </c>
      <c r="H8" s="46">
        <f t="shared" si="1"/>
        <v>4.4666666666666659</v>
      </c>
      <c r="J8" s="32" t="s">
        <v>3</v>
      </c>
      <c r="K8" s="51">
        <f>SUM(K5:K7)</f>
        <v>53.67</v>
      </c>
      <c r="L8" s="51">
        <f t="shared" ref="L8:M8" si="3">SUM(L5:L7)</f>
        <v>45.800000000000004</v>
      </c>
      <c r="M8" s="51">
        <f t="shared" si="3"/>
        <v>63.22</v>
      </c>
      <c r="N8" s="52">
        <f>SUM(K8:M8)</f>
        <v>162.69</v>
      </c>
      <c r="O8" s="49"/>
      <c r="P8" s="106"/>
      <c r="Q8" s="60" t="s">
        <v>4</v>
      </c>
      <c r="R8" s="177">
        <f>N18</f>
        <v>1.8322170891335217</v>
      </c>
      <c r="S8" s="177"/>
      <c r="T8" s="177"/>
      <c r="U8" s="107"/>
    </row>
    <row r="9" spans="3:21" x14ac:dyDescent="0.25">
      <c r="C9" s="32" t="s">
        <v>23</v>
      </c>
      <c r="D9" s="32">
        <v>4.9800000000000004</v>
      </c>
      <c r="E9" s="45">
        <v>5.01</v>
      </c>
      <c r="F9" s="32">
        <v>5.38</v>
      </c>
      <c r="G9" s="48">
        <f t="shared" si="0"/>
        <v>15.370000000000001</v>
      </c>
      <c r="H9" s="46">
        <f t="shared" si="1"/>
        <v>5.123333333333334</v>
      </c>
      <c r="J9" s="58"/>
      <c r="K9" s="59"/>
      <c r="L9" s="59"/>
      <c r="M9" s="59"/>
      <c r="N9" s="49"/>
      <c r="O9" s="49"/>
      <c r="P9" s="106"/>
      <c r="Q9" s="57"/>
      <c r="R9" s="57"/>
      <c r="S9" s="57"/>
      <c r="T9" s="57"/>
      <c r="U9" s="107"/>
    </row>
    <row r="10" spans="3:21" x14ac:dyDescent="0.25">
      <c r="C10" s="32" t="s">
        <v>24</v>
      </c>
      <c r="D10" s="32">
        <v>10.82</v>
      </c>
      <c r="E10" s="32">
        <v>7.73</v>
      </c>
      <c r="F10" s="45">
        <v>8.6</v>
      </c>
      <c r="G10" s="48">
        <f t="shared" si="0"/>
        <v>27.15</v>
      </c>
      <c r="H10" s="46">
        <f t="shared" si="1"/>
        <v>9.0499999999999989</v>
      </c>
      <c r="J10" s="122" t="s">
        <v>36</v>
      </c>
      <c r="K10" s="123">
        <f>G14^2/(K13*K14*K12)</f>
        <v>980.29763333333301</v>
      </c>
      <c r="P10" s="106"/>
      <c r="Q10" s="168" t="s">
        <v>108</v>
      </c>
      <c r="R10" s="168"/>
      <c r="S10" s="168"/>
      <c r="T10" s="168"/>
      <c r="U10" s="107"/>
    </row>
    <row r="11" spans="3:21" x14ac:dyDescent="0.25">
      <c r="C11" s="32" t="s">
        <v>31</v>
      </c>
      <c r="D11" s="45">
        <v>9.0500000000000007</v>
      </c>
      <c r="E11" s="45">
        <v>7.49</v>
      </c>
      <c r="F11" s="32">
        <v>8.6300000000000008</v>
      </c>
      <c r="G11" s="48">
        <f t="shared" si="0"/>
        <v>25.17</v>
      </c>
      <c r="H11" s="46">
        <f t="shared" si="1"/>
        <v>8.39</v>
      </c>
      <c r="J11" s="47" t="s">
        <v>0</v>
      </c>
      <c r="K11" s="47">
        <v>9</v>
      </c>
      <c r="P11" s="106"/>
      <c r="Q11" s="168"/>
      <c r="R11" s="168"/>
      <c r="S11" s="168"/>
      <c r="T11" s="168"/>
      <c r="U11" s="107"/>
    </row>
    <row r="12" spans="3:21" ht="16.5" thickBot="1" x14ac:dyDescent="0.3">
      <c r="C12" s="32" t="s">
        <v>32</v>
      </c>
      <c r="D12" s="32">
        <v>5.71</v>
      </c>
      <c r="E12" s="32">
        <v>4.47</v>
      </c>
      <c r="F12" s="32">
        <v>4.99</v>
      </c>
      <c r="G12" s="48">
        <f t="shared" si="0"/>
        <v>15.17</v>
      </c>
      <c r="H12" s="46">
        <f t="shared" si="1"/>
        <v>5.0566666666666666</v>
      </c>
      <c r="J12" s="47" t="s">
        <v>1</v>
      </c>
      <c r="K12" s="47">
        <v>3</v>
      </c>
      <c r="P12" s="109"/>
      <c r="Q12" s="178"/>
      <c r="R12" s="178"/>
      <c r="S12" s="178"/>
      <c r="T12" s="178"/>
      <c r="U12" s="111"/>
    </row>
    <row r="13" spans="3:21" x14ac:dyDescent="0.25">
      <c r="C13" s="32" t="s">
        <v>33</v>
      </c>
      <c r="D13" s="32">
        <v>6.94</v>
      </c>
      <c r="E13" s="45">
        <v>5.4</v>
      </c>
      <c r="F13" s="32">
        <v>5.41</v>
      </c>
      <c r="G13" s="48">
        <f t="shared" si="0"/>
        <v>17.75</v>
      </c>
      <c r="H13" s="46">
        <f t="shared" si="1"/>
        <v>5.916666666666667</v>
      </c>
      <c r="J13" s="47" t="s">
        <v>17</v>
      </c>
      <c r="K13" s="47">
        <v>3</v>
      </c>
      <c r="P13" s="57"/>
    </row>
    <row r="14" spans="3:21" x14ac:dyDescent="0.25">
      <c r="C14" s="32" t="s">
        <v>72</v>
      </c>
      <c r="D14" s="45">
        <f>SUM(D5:D13)</f>
        <v>56.24</v>
      </c>
      <c r="E14" s="45">
        <f>SUM(E5:E13)</f>
        <v>53.900000000000006</v>
      </c>
      <c r="F14" s="45">
        <f>SUM(F5:F13)</f>
        <v>52.55</v>
      </c>
      <c r="G14" s="52">
        <f>SUM(G5:G13)</f>
        <v>162.68999999999997</v>
      </c>
      <c r="H14" s="46"/>
      <c r="J14" s="47" t="s">
        <v>18</v>
      </c>
      <c r="K14" s="47">
        <v>3</v>
      </c>
      <c r="P14" s="57"/>
    </row>
    <row r="15" spans="3:21" x14ac:dyDescent="0.25">
      <c r="C15" s="63"/>
      <c r="D15" s="57"/>
      <c r="E15" s="57"/>
      <c r="J15" s="69"/>
      <c r="P15" s="57"/>
    </row>
    <row r="16" spans="3:21" ht="16.5" thickBot="1" x14ac:dyDescent="0.3">
      <c r="C16" s="64"/>
      <c r="D16" s="57"/>
      <c r="E16" s="57"/>
      <c r="J16" s="69"/>
      <c r="L16" s="171" t="s">
        <v>118</v>
      </c>
      <c r="M16" s="171"/>
      <c r="P16" s="58"/>
    </row>
    <row r="17" spans="3:31" ht="16.5" thickBot="1" x14ac:dyDescent="0.3">
      <c r="C17" s="159" t="s">
        <v>82</v>
      </c>
      <c r="D17" s="159"/>
      <c r="E17" s="159"/>
      <c r="F17" s="159"/>
      <c r="G17" s="159"/>
      <c r="H17" s="159"/>
      <c r="I17" s="159"/>
      <c r="J17" s="159"/>
      <c r="L17" s="182"/>
      <c r="M17" s="183"/>
      <c r="N17" s="104"/>
      <c r="O17" s="104"/>
      <c r="P17" s="131"/>
      <c r="Q17" s="104"/>
      <c r="R17" s="104"/>
      <c r="S17" s="104"/>
      <c r="T17" s="104"/>
      <c r="U17"/>
      <c r="V17"/>
      <c r="W17"/>
      <c r="X17"/>
      <c r="Y17"/>
      <c r="Z17"/>
      <c r="AA17"/>
      <c r="AB17"/>
      <c r="AC17"/>
      <c r="AD17"/>
      <c r="AE17"/>
    </row>
    <row r="18" spans="3:31" ht="16.5" thickBot="1" x14ac:dyDescent="0.3">
      <c r="C18" s="160" t="s">
        <v>5</v>
      </c>
      <c r="D18" s="160" t="s">
        <v>6</v>
      </c>
      <c r="E18" s="160" t="s">
        <v>7</v>
      </c>
      <c r="F18" s="160" t="s">
        <v>8</v>
      </c>
      <c r="G18" s="160" t="s">
        <v>9</v>
      </c>
      <c r="H18" s="162" t="s">
        <v>10</v>
      </c>
      <c r="I18" s="163"/>
      <c r="J18" s="164" t="s">
        <v>11</v>
      </c>
      <c r="K18" s="130"/>
      <c r="L18" s="106"/>
      <c r="M18" s="122" t="s">
        <v>4</v>
      </c>
      <c r="N18" s="123">
        <f>5.03*((F25/K11)^0.5)</f>
        <v>1.8322170891335217</v>
      </c>
      <c r="O18" s="57"/>
      <c r="P18" s="57"/>
      <c r="Q18" s="58"/>
      <c r="R18" s="57"/>
      <c r="S18" s="57"/>
      <c r="T18" s="57"/>
      <c r="U18"/>
      <c r="V18"/>
      <c r="W18"/>
      <c r="X18"/>
      <c r="Y18"/>
      <c r="Z18"/>
      <c r="AA18"/>
      <c r="AB18"/>
      <c r="AC18"/>
      <c r="AD18"/>
      <c r="AE18"/>
    </row>
    <row r="19" spans="3:31" ht="16.5" thickBot="1" x14ac:dyDescent="0.3">
      <c r="C19" s="161"/>
      <c r="D19" s="161"/>
      <c r="E19" s="161"/>
      <c r="F19" s="161"/>
      <c r="G19" s="161"/>
      <c r="H19" s="41">
        <v>0.05</v>
      </c>
      <c r="I19" s="41">
        <v>0.01</v>
      </c>
      <c r="J19" s="165"/>
      <c r="K19" s="130"/>
      <c r="L19" s="106"/>
      <c r="M19" s="57"/>
      <c r="N19" s="57"/>
      <c r="O19" s="57"/>
      <c r="P19" s="57"/>
      <c r="Q19" s="57"/>
      <c r="R19" s="57"/>
      <c r="S19" s="57"/>
      <c r="T19" s="57"/>
      <c r="U19"/>
      <c r="V19"/>
      <c r="W19"/>
      <c r="X19"/>
      <c r="Y19"/>
      <c r="Z19"/>
      <c r="AA19"/>
      <c r="AB19"/>
      <c r="AC19"/>
      <c r="AD19"/>
      <c r="AE19"/>
    </row>
    <row r="20" spans="3:31" ht="16.5" thickBot="1" x14ac:dyDescent="0.3">
      <c r="C20" s="42" t="s">
        <v>12</v>
      </c>
      <c r="D20" s="53">
        <f>K12-1</f>
        <v>2</v>
      </c>
      <c r="E20" s="54">
        <f>(SUMSQ(D14:F14)/(K11))-K10</f>
        <v>0.77460000000019136</v>
      </c>
      <c r="F20" s="54">
        <f>E20/D20</f>
        <v>0.38730000000009568</v>
      </c>
      <c r="G20" s="55">
        <f>F20/F25</f>
        <v>0.32432998251909229</v>
      </c>
      <c r="H20" s="54">
        <f>FINV(H19,D20,D25)</f>
        <v>3.6337234675916301</v>
      </c>
      <c r="I20" s="54">
        <f>FINV(I19,D20,D25)</f>
        <v>6.2262352803113821</v>
      </c>
      <c r="J20" s="43" t="str">
        <f>IF(G20&lt;H20,"tn",IF(G20&lt;I20,"*","**"))</f>
        <v>tn</v>
      </c>
      <c r="K20" s="129"/>
      <c r="L20" s="106"/>
      <c r="M20" s="174" t="s">
        <v>77</v>
      </c>
      <c r="N20" s="174"/>
      <c r="O20" s="70"/>
      <c r="P20" s="179" t="s">
        <v>78</v>
      </c>
      <c r="Q20" s="179"/>
      <c r="R20" s="37" t="s">
        <v>4</v>
      </c>
      <c r="S20" s="37" t="s">
        <v>79</v>
      </c>
      <c r="T20" s="37" t="s">
        <v>80</v>
      </c>
      <c r="U20"/>
      <c r="V20"/>
      <c r="W20"/>
      <c r="X20"/>
      <c r="Y20"/>
      <c r="Z20"/>
      <c r="AA20"/>
      <c r="AB20"/>
      <c r="AC20"/>
      <c r="AD20"/>
      <c r="AE20"/>
    </row>
    <row r="21" spans="3:31" ht="16.5" thickBot="1" x14ac:dyDescent="0.3">
      <c r="C21" s="42" t="s">
        <v>14</v>
      </c>
      <c r="D21" s="53">
        <f>(K13*K14)-1</f>
        <v>8</v>
      </c>
      <c r="E21" s="54">
        <f>(SUMSQ(G5:G13)/3)-K10</f>
        <v>62.415600000000381</v>
      </c>
      <c r="F21" s="54">
        <f t="shared" ref="F21:F26" si="4">E21/D21</f>
        <v>7.8019500000000477</v>
      </c>
      <c r="G21" s="55">
        <f>F21/F25</f>
        <v>6.5334528972740058</v>
      </c>
      <c r="H21" s="54">
        <f>FINV(H19,D21,D25)</f>
        <v>2.5910961798744014</v>
      </c>
      <c r="I21" s="54">
        <f>FINV(I19,D21,D25)</f>
        <v>3.8895721399261927</v>
      </c>
      <c r="J21" s="43" t="str">
        <f t="shared" ref="J21:J24" si="5">IF(G21&lt;H21,"tn",IF(G21&lt;I21,"*","**"))</f>
        <v>**</v>
      </c>
      <c r="K21" s="129"/>
      <c r="L21" s="106"/>
      <c r="M21" s="37" t="s">
        <v>19</v>
      </c>
      <c r="N21" s="71">
        <f t="shared" ref="N21:N29" si="6">H5</f>
        <v>5.0333333333333332</v>
      </c>
      <c r="O21" s="72"/>
      <c r="P21" s="37" t="s">
        <v>22</v>
      </c>
      <c r="Q21" s="74">
        <f>N24</f>
        <v>4.4666666666666659</v>
      </c>
      <c r="R21" s="67">
        <f>N18</f>
        <v>1.8322170891335217</v>
      </c>
      <c r="S21" s="67">
        <f>Q21+R21</f>
        <v>6.2988837558001878</v>
      </c>
      <c r="T21" s="73" t="s">
        <v>38</v>
      </c>
      <c r="U21"/>
      <c r="V21"/>
      <c r="W21"/>
      <c r="X21"/>
      <c r="Y21"/>
      <c r="Z21"/>
      <c r="AA21"/>
      <c r="AB21"/>
      <c r="AC21"/>
      <c r="AD21"/>
      <c r="AE21"/>
    </row>
    <row r="22" spans="3:31" ht="16.5" thickBot="1" x14ac:dyDescent="0.3">
      <c r="C22" s="42" t="s">
        <v>17</v>
      </c>
      <c r="D22" s="53">
        <f>K13-1</f>
        <v>2</v>
      </c>
      <c r="E22" s="54">
        <f>(SUMSQ(N5:N7)/9)-K10</f>
        <v>5.3953555555558523</v>
      </c>
      <c r="F22" s="54">
        <f t="shared" si="4"/>
        <v>2.6976777777779262</v>
      </c>
      <c r="G22" s="55">
        <f>F22/F25</f>
        <v>2.2590699367638587</v>
      </c>
      <c r="H22" s="54">
        <f>FINV(H19,D22,D25)</f>
        <v>3.6337234675916301</v>
      </c>
      <c r="I22" s="54">
        <f>FINV(I19,D22,D25)</f>
        <v>6.2262352803113821</v>
      </c>
      <c r="J22" s="43" t="str">
        <f t="shared" si="5"/>
        <v>tn</v>
      </c>
      <c r="K22" s="129"/>
      <c r="L22" s="106"/>
      <c r="M22" s="37" t="s">
        <v>20</v>
      </c>
      <c r="N22" s="71">
        <f t="shared" si="6"/>
        <v>5.0866666666666669</v>
      </c>
      <c r="O22" s="72"/>
      <c r="P22" s="37" t="s">
        <v>19</v>
      </c>
      <c r="Q22" s="71">
        <f>N21</f>
        <v>5.0333333333333332</v>
      </c>
      <c r="R22" s="67">
        <f>N18</f>
        <v>1.8322170891335217</v>
      </c>
      <c r="S22" s="67">
        <f>Q22+R22</f>
        <v>6.8655504224668551</v>
      </c>
      <c r="T22" s="73" t="s">
        <v>38</v>
      </c>
      <c r="U22"/>
      <c r="V22"/>
      <c r="W22"/>
      <c r="X22"/>
      <c r="Y22"/>
      <c r="Z22"/>
      <c r="AA22"/>
      <c r="AB22"/>
      <c r="AC22"/>
      <c r="AD22"/>
      <c r="AE22"/>
    </row>
    <row r="23" spans="3:31" ht="16.5" thickBot="1" x14ac:dyDescent="0.3">
      <c r="C23" s="42" t="s">
        <v>18</v>
      </c>
      <c r="D23" s="53">
        <f>K14-1</f>
        <v>2</v>
      </c>
      <c r="E23" s="54">
        <f>(SUMSQ(K8:M8)/9)-K10</f>
        <v>16.910955555555915</v>
      </c>
      <c r="F23" s="54">
        <f t="shared" si="4"/>
        <v>8.4554777777779577</v>
      </c>
      <c r="G23" s="55">
        <f>F23/F25</f>
        <v>7.0807254321110795</v>
      </c>
      <c r="H23" s="54">
        <f>FINV(H19,D23,D25)</f>
        <v>3.6337234675916301</v>
      </c>
      <c r="I23" s="54">
        <f>FINV(I19,D23,D25)</f>
        <v>6.2262352803113821</v>
      </c>
      <c r="J23" s="43" t="str">
        <f t="shared" si="5"/>
        <v>**</v>
      </c>
      <c r="K23" s="129"/>
      <c r="L23" s="106"/>
      <c r="M23" s="37" t="s">
        <v>21</v>
      </c>
      <c r="N23" s="71">
        <f t="shared" si="6"/>
        <v>6.1066666666666665</v>
      </c>
      <c r="O23" s="72"/>
      <c r="P23" s="37" t="s">
        <v>32</v>
      </c>
      <c r="Q23" s="71">
        <f>N28</f>
        <v>5.0566666666666666</v>
      </c>
      <c r="R23" s="67">
        <f>N18</f>
        <v>1.8322170891335217</v>
      </c>
      <c r="S23" s="67">
        <f t="shared" ref="S23:S29" si="7">Q23+R23</f>
        <v>6.8888837558001885</v>
      </c>
      <c r="T23" s="73" t="s">
        <v>38</v>
      </c>
      <c r="U23"/>
      <c r="V23"/>
      <c r="W23"/>
      <c r="X23"/>
      <c r="Y23"/>
      <c r="Z23"/>
      <c r="AA23"/>
      <c r="AB23"/>
      <c r="AC23"/>
      <c r="AD23"/>
      <c r="AE23"/>
    </row>
    <row r="24" spans="3:31" ht="16.5" thickBot="1" x14ac:dyDescent="0.3">
      <c r="C24" s="42" t="s">
        <v>5</v>
      </c>
      <c r="D24" s="53">
        <f>D22*D23</f>
        <v>4</v>
      </c>
      <c r="E24" s="54">
        <f>E21-E22-E23</f>
        <v>40.109288888888614</v>
      </c>
      <c r="F24" s="54">
        <f t="shared" si="4"/>
        <v>10.027322222222153</v>
      </c>
      <c r="G24" s="55">
        <f>F24/F25</f>
        <v>8.3970081101105425</v>
      </c>
      <c r="H24" s="54">
        <f>FINV(H19,D24,D25)</f>
        <v>3.0069172799243447</v>
      </c>
      <c r="I24" s="54">
        <f>FINV(I19,D24,D25)</f>
        <v>4.772577999723211</v>
      </c>
      <c r="J24" s="126" t="str">
        <f t="shared" si="5"/>
        <v>**</v>
      </c>
      <c r="K24" s="129"/>
      <c r="L24" s="106"/>
      <c r="M24" s="37" t="s">
        <v>22</v>
      </c>
      <c r="N24" s="74">
        <f t="shared" si="6"/>
        <v>4.4666666666666659</v>
      </c>
      <c r="O24" s="75"/>
      <c r="P24" s="37" t="s">
        <v>20</v>
      </c>
      <c r="Q24" s="74">
        <f>N22</f>
        <v>5.0866666666666669</v>
      </c>
      <c r="R24" s="67">
        <f>N18</f>
        <v>1.8322170891335217</v>
      </c>
      <c r="S24" s="67">
        <f t="shared" si="7"/>
        <v>6.9188837558001888</v>
      </c>
      <c r="T24" s="35" t="s">
        <v>38</v>
      </c>
      <c r="U24"/>
      <c r="V24"/>
      <c r="W24"/>
      <c r="X24"/>
      <c r="Y24"/>
      <c r="Z24"/>
      <c r="AA24"/>
      <c r="AB24"/>
      <c r="AC24"/>
      <c r="AD24"/>
      <c r="AE24"/>
    </row>
    <row r="25" spans="3:31" ht="16.5" thickBot="1" x14ac:dyDescent="0.3">
      <c r="C25" s="42" t="s">
        <v>15</v>
      </c>
      <c r="D25" s="53">
        <f>D26-D20-D21</f>
        <v>16</v>
      </c>
      <c r="E25" s="54">
        <f>E26-E20-E21</f>
        <v>19.106466666666392</v>
      </c>
      <c r="F25" s="54">
        <f t="shared" si="4"/>
        <v>1.1941541666666495</v>
      </c>
      <c r="G25" s="77"/>
      <c r="H25" s="77"/>
      <c r="I25" s="77"/>
      <c r="J25" s="78"/>
      <c r="K25" s="130"/>
      <c r="L25" s="106"/>
      <c r="M25" s="37" t="s">
        <v>23</v>
      </c>
      <c r="N25" s="74">
        <f t="shared" si="6"/>
        <v>5.123333333333334</v>
      </c>
      <c r="O25" s="75"/>
      <c r="P25" s="37" t="s">
        <v>23</v>
      </c>
      <c r="Q25" s="74">
        <f>N25</f>
        <v>5.123333333333334</v>
      </c>
      <c r="R25" s="67">
        <f>N18</f>
        <v>1.8322170891335217</v>
      </c>
      <c r="S25" s="67">
        <f t="shared" si="7"/>
        <v>6.9555504224668558</v>
      </c>
      <c r="T25" s="35" t="s">
        <v>38</v>
      </c>
      <c r="U25" s="7"/>
      <c r="V25"/>
      <c r="W25"/>
      <c r="X25"/>
      <c r="Y25"/>
      <c r="Z25"/>
      <c r="AA25"/>
      <c r="AB25"/>
      <c r="AC25"/>
      <c r="AD25"/>
      <c r="AE25"/>
    </row>
    <row r="26" spans="3:31" ht="16.5" thickBot="1" x14ac:dyDescent="0.3">
      <c r="C26" s="42" t="s">
        <v>16</v>
      </c>
      <c r="D26" s="53">
        <f>(K13*K14*K12)-1</f>
        <v>26</v>
      </c>
      <c r="E26" s="54">
        <f>SUMSQ(D5:F13)-K10</f>
        <v>82.296666666666965</v>
      </c>
      <c r="F26" s="54">
        <f t="shared" si="4"/>
        <v>3.1652564102564216</v>
      </c>
      <c r="G26" s="77"/>
      <c r="H26" s="77"/>
      <c r="I26" s="77"/>
      <c r="J26" s="78"/>
      <c r="K26" s="130"/>
      <c r="L26" s="106"/>
      <c r="M26" s="37" t="s">
        <v>24</v>
      </c>
      <c r="N26" s="74">
        <f t="shared" si="6"/>
        <v>9.0499999999999989</v>
      </c>
      <c r="O26" s="75"/>
      <c r="P26" s="37" t="s">
        <v>33</v>
      </c>
      <c r="Q26" s="74">
        <f>N29</f>
        <v>5.916666666666667</v>
      </c>
      <c r="R26" s="67">
        <f>N18</f>
        <v>1.8322170891335217</v>
      </c>
      <c r="S26" s="67">
        <f t="shared" si="7"/>
        <v>7.7488837558001888</v>
      </c>
      <c r="T26" s="35" t="s">
        <v>38</v>
      </c>
      <c r="U26"/>
      <c r="V26"/>
      <c r="W26"/>
      <c r="X26"/>
      <c r="Y26"/>
      <c r="Z26"/>
      <c r="AA26"/>
      <c r="AB26"/>
      <c r="AC26"/>
      <c r="AD26"/>
      <c r="AE26"/>
    </row>
    <row r="27" spans="3:31" x14ac:dyDescent="0.25">
      <c r="L27" s="106"/>
      <c r="M27" s="37" t="s">
        <v>31</v>
      </c>
      <c r="N27" s="74">
        <f t="shared" si="6"/>
        <v>8.39</v>
      </c>
      <c r="O27" s="75"/>
      <c r="P27" s="37" t="s">
        <v>21</v>
      </c>
      <c r="Q27" s="74">
        <f>N23</f>
        <v>6.1066666666666665</v>
      </c>
      <c r="R27" s="67">
        <f>N18</f>
        <v>1.8322170891335217</v>
      </c>
      <c r="S27" s="67">
        <f t="shared" si="7"/>
        <v>7.9388837558001883</v>
      </c>
      <c r="T27" s="35" t="s">
        <v>38</v>
      </c>
      <c r="U27"/>
      <c r="V27"/>
      <c r="W27"/>
      <c r="X27"/>
      <c r="Y27"/>
      <c r="Z27"/>
      <c r="AA27"/>
      <c r="AB27"/>
      <c r="AC27"/>
      <c r="AD27"/>
      <c r="AE27"/>
    </row>
    <row r="28" spans="3:31" x14ac:dyDescent="0.25">
      <c r="L28" s="106"/>
      <c r="M28" s="37" t="s">
        <v>32</v>
      </c>
      <c r="N28" s="74">
        <f t="shared" si="6"/>
        <v>5.0566666666666666</v>
      </c>
      <c r="O28" s="75"/>
      <c r="P28" s="37" t="s">
        <v>31</v>
      </c>
      <c r="Q28" s="74">
        <f>N27</f>
        <v>8.39</v>
      </c>
      <c r="R28" s="67">
        <f>N18</f>
        <v>1.8322170891335217</v>
      </c>
      <c r="S28" s="67">
        <f t="shared" si="7"/>
        <v>10.222217089133522</v>
      </c>
      <c r="T28" s="35" t="s">
        <v>39</v>
      </c>
      <c r="U28"/>
      <c r="V28"/>
      <c r="W28"/>
      <c r="X28"/>
      <c r="Y28"/>
      <c r="Z28"/>
      <c r="AA28"/>
      <c r="AB28"/>
      <c r="AC28"/>
      <c r="AD28"/>
      <c r="AE28"/>
    </row>
    <row r="29" spans="3:31" x14ac:dyDescent="0.25">
      <c r="L29" s="106"/>
      <c r="M29" s="37" t="s">
        <v>33</v>
      </c>
      <c r="N29" s="74">
        <f t="shared" si="6"/>
        <v>5.916666666666667</v>
      </c>
      <c r="O29" s="75"/>
      <c r="P29" s="37" t="s">
        <v>24</v>
      </c>
      <c r="Q29" s="74">
        <f>N26</f>
        <v>9.0499999999999989</v>
      </c>
      <c r="R29" s="67">
        <f>N18</f>
        <v>1.8322170891335217</v>
      </c>
      <c r="S29" s="67">
        <f t="shared" si="7"/>
        <v>10.882217089133521</v>
      </c>
      <c r="T29" s="35" t="s">
        <v>39</v>
      </c>
      <c r="U29"/>
      <c r="V29"/>
      <c r="W29"/>
      <c r="X29"/>
      <c r="Y29"/>
      <c r="Z29"/>
      <c r="AA29"/>
      <c r="AB29"/>
      <c r="AC29"/>
      <c r="AD29"/>
      <c r="AE29"/>
    </row>
    <row r="30" spans="3:31" ht="16.5" thickBot="1" x14ac:dyDescent="0.3">
      <c r="L30" s="118"/>
      <c r="M30" s="119"/>
      <c r="N30" s="119"/>
      <c r="O30" s="119"/>
      <c r="P30" s="119"/>
      <c r="Q30" s="119"/>
      <c r="R30" s="119"/>
      <c r="S30" s="119"/>
      <c r="T30" s="119"/>
      <c r="U30"/>
      <c r="V30"/>
      <c r="W30"/>
      <c r="X30"/>
      <c r="Y30"/>
      <c r="Z30"/>
      <c r="AA30"/>
      <c r="AB30"/>
      <c r="AC30"/>
      <c r="AD30"/>
      <c r="AE30"/>
    </row>
    <row r="32" spans="3:31" x14ac:dyDescent="0.25">
      <c r="L32" s="69"/>
      <c r="M32" s="69"/>
      <c r="N32" s="69"/>
    </row>
    <row r="33" spans="12:14" x14ac:dyDescent="0.25">
      <c r="L33" s="69"/>
      <c r="M33" s="69"/>
      <c r="N33" s="69"/>
    </row>
  </sheetData>
  <sortState ref="Q21:Q29">
    <sortCondition descending="1" ref="Q21"/>
  </sortState>
  <mergeCells count="26">
    <mergeCell ref="R3:T3"/>
    <mergeCell ref="R8:T8"/>
    <mergeCell ref="Q10:T12"/>
    <mergeCell ref="P1:R1"/>
    <mergeCell ref="M20:N20"/>
    <mergeCell ref="P20:Q20"/>
    <mergeCell ref="Q3:Q4"/>
    <mergeCell ref="L17:M17"/>
    <mergeCell ref="L16:M16"/>
    <mergeCell ref="C17:J17"/>
    <mergeCell ref="C18:C19"/>
    <mergeCell ref="D18:D19"/>
    <mergeCell ref="E18:E19"/>
    <mergeCell ref="F18:F19"/>
    <mergeCell ref="G18:G19"/>
    <mergeCell ref="H18:I18"/>
    <mergeCell ref="J18:J19"/>
    <mergeCell ref="C2:F2"/>
    <mergeCell ref="G2:G4"/>
    <mergeCell ref="H2:H4"/>
    <mergeCell ref="J2:N2"/>
    <mergeCell ref="C3:C4"/>
    <mergeCell ref="D3:F3"/>
    <mergeCell ref="J3:J4"/>
    <mergeCell ref="K3:M3"/>
    <mergeCell ref="N3:N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26"/>
  <sheetViews>
    <sheetView topLeftCell="I6" workbookViewId="0">
      <selection activeCell="Q11" sqref="Q11"/>
    </sheetView>
  </sheetViews>
  <sheetFormatPr defaultRowHeight="15.75" x14ac:dyDescent="0.25"/>
  <cols>
    <col min="1" max="2" width="9.140625" style="44"/>
    <col min="3" max="3" width="18.85546875" style="44" customWidth="1"/>
    <col min="4" max="6" width="9.140625" style="44"/>
    <col min="7" max="7" width="10.42578125" style="44" customWidth="1"/>
    <col min="8" max="8" width="11.42578125" style="44" customWidth="1"/>
    <col min="9" max="9" width="9.140625" style="44"/>
    <col min="10" max="10" width="14.28515625" style="44" customWidth="1"/>
    <col min="11" max="11" width="12.140625" style="44" customWidth="1"/>
    <col min="12" max="12" width="12" style="44" customWidth="1"/>
    <col min="13" max="13" width="11.85546875" style="44" customWidth="1"/>
    <col min="14" max="14" width="12" style="44" customWidth="1"/>
    <col min="15" max="15" width="12.140625" style="44" customWidth="1"/>
    <col min="16" max="16" width="9.140625" style="44"/>
    <col min="17" max="17" width="15.42578125" style="44" customWidth="1"/>
    <col min="18" max="18" width="15.28515625" style="44" customWidth="1"/>
    <col min="19" max="16384" width="9.140625" style="44"/>
  </cols>
  <sheetData>
    <row r="2" spans="3:15" x14ac:dyDescent="0.25">
      <c r="C2" s="154" t="s">
        <v>66</v>
      </c>
      <c r="D2" s="154"/>
      <c r="E2" s="154"/>
      <c r="F2" s="154"/>
      <c r="G2" s="154" t="s">
        <v>3</v>
      </c>
      <c r="H2" s="155" t="s">
        <v>69</v>
      </c>
      <c r="J2" s="169" t="s">
        <v>70</v>
      </c>
      <c r="K2" s="166"/>
      <c r="L2" s="166"/>
      <c r="M2" s="166"/>
      <c r="N2" s="170"/>
      <c r="O2" s="57"/>
    </row>
    <row r="3" spans="3:15" x14ac:dyDescent="0.25">
      <c r="C3" s="154" t="s">
        <v>67</v>
      </c>
      <c r="D3" s="154" t="s">
        <v>68</v>
      </c>
      <c r="E3" s="154"/>
      <c r="F3" s="154"/>
      <c r="G3" s="154"/>
      <c r="H3" s="156"/>
      <c r="J3" s="155" t="s">
        <v>73</v>
      </c>
      <c r="K3" s="169" t="s">
        <v>74</v>
      </c>
      <c r="L3" s="166"/>
      <c r="M3" s="166"/>
      <c r="N3" s="154" t="s">
        <v>3</v>
      </c>
      <c r="O3" s="175" t="s">
        <v>127</v>
      </c>
    </row>
    <row r="4" spans="3:15" x14ac:dyDescent="0.25">
      <c r="C4" s="154"/>
      <c r="D4" s="32">
        <v>1</v>
      </c>
      <c r="E4" s="32">
        <v>2</v>
      </c>
      <c r="F4" s="32">
        <v>3</v>
      </c>
      <c r="G4" s="154"/>
      <c r="H4" s="157"/>
      <c r="J4" s="157"/>
      <c r="K4" s="32" t="s">
        <v>28</v>
      </c>
      <c r="L4" s="32" t="s">
        <v>29</v>
      </c>
      <c r="M4" s="33" t="s">
        <v>30</v>
      </c>
      <c r="N4" s="154"/>
      <c r="O4" s="175"/>
    </row>
    <row r="5" spans="3:15" x14ac:dyDescent="0.25">
      <c r="C5" s="32" t="s">
        <v>19</v>
      </c>
      <c r="D5" s="32">
        <v>6.61</v>
      </c>
      <c r="E5" s="45">
        <v>3.46</v>
      </c>
      <c r="F5" s="32">
        <v>0.7</v>
      </c>
      <c r="G5" s="48">
        <f>SUM(D5:F5)</f>
        <v>10.77</v>
      </c>
      <c r="H5" s="46">
        <f>AVERAGE(D5:F5)</f>
        <v>3.59</v>
      </c>
      <c r="J5" s="32" t="s">
        <v>25</v>
      </c>
      <c r="K5" s="50">
        <f>G5</f>
        <v>10.77</v>
      </c>
      <c r="L5" s="50">
        <f>G6</f>
        <v>10.23</v>
      </c>
      <c r="M5" s="62">
        <f>G7</f>
        <v>10.15</v>
      </c>
      <c r="N5" s="46">
        <f>SUM(K5:M5)</f>
        <v>31.15</v>
      </c>
      <c r="O5" s="61">
        <f>N5/9</f>
        <v>3.4611111111111108</v>
      </c>
    </row>
    <row r="6" spans="3:15" x14ac:dyDescent="0.25">
      <c r="C6" s="32" t="s">
        <v>20</v>
      </c>
      <c r="D6" s="32">
        <v>3.43</v>
      </c>
      <c r="E6" s="45">
        <v>3.88</v>
      </c>
      <c r="F6" s="32">
        <v>2.92</v>
      </c>
      <c r="G6" s="48">
        <f t="shared" ref="G6:G13" si="0">SUM(D6:F6)</f>
        <v>10.23</v>
      </c>
      <c r="H6" s="46">
        <f t="shared" ref="H6:H13" si="1">AVERAGE(D6:F6)</f>
        <v>3.41</v>
      </c>
      <c r="J6" s="32" t="s">
        <v>26</v>
      </c>
      <c r="K6" s="50">
        <f>G8</f>
        <v>8.6</v>
      </c>
      <c r="L6" s="50">
        <f>G9</f>
        <v>11.48</v>
      </c>
      <c r="M6" s="62">
        <f>G10</f>
        <v>6.42</v>
      </c>
      <c r="N6" s="46">
        <f t="shared" ref="N6:N7" si="2">SUM(K6:M6)</f>
        <v>26.5</v>
      </c>
      <c r="O6" s="61">
        <f t="shared" ref="O6:O7" si="3">N6/9</f>
        <v>2.9444444444444446</v>
      </c>
    </row>
    <row r="7" spans="3:15" x14ac:dyDescent="0.25">
      <c r="C7" s="32" t="s">
        <v>21</v>
      </c>
      <c r="D7" s="32">
        <v>2.81</v>
      </c>
      <c r="E7" s="45">
        <v>3.23</v>
      </c>
      <c r="F7" s="68">
        <v>4.1100000000000003</v>
      </c>
      <c r="G7" s="48">
        <f t="shared" si="0"/>
        <v>10.15</v>
      </c>
      <c r="H7" s="46">
        <f t="shared" si="1"/>
        <v>3.3833333333333333</v>
      </c>
      <c r="J7" s="32" t="s">
        <v>27</v>
      </c>
      <c r="K7" s="50">
        <f>G11</f>
        <v>1.0899999999999999</v>
      </c>
      <c r="L7" s="50">
        <f>G12</f>
        <v>8.7899999999999991</v>
      </c>
      <c r="M7" s="62">
        <f>G13</f>
        <v>8.5399999999999991</v>
      </c>
      <c r="N7" s="46">
        <f t="shared" si="2"/>
        <v>18.419999999999998</v>
      </c>
      <c r="O7" s="61">
        <f t="shared" si="3"/>
        <v>2.0466666666666664</v>
      </c>
    </row>
    <row r="8" spans="3:15" x14ac:dyDescent="0.25">
      <c r="C8" s="32" t="s">
        <v>22</v>
      </c>
      <c r="D8" s="32">
        <v>2.35</v>
      </c>
      <c r="E8" s="45">
        <v>3.32</v>
      </c>
      <c r="F8" s="45">
        <v>2.93</v>
      </c>
      <c r="G8" s="48">
        <f t="shared" si="0"/>
        <v>8.6</v>
      </c>
      <c r="H8" s="46">
        <f t="shared" si="1"/>
        <v>2.8666666666666667</v>
      </c>
      <c r="J8" s="32" t="s">
        <v>3</v>
      </c>
      <c r="K8" s="51">
        <f>SUM(K5:K7)</f>
        <v>20.459999999999997</v>
      </c>
      <c r="L8" s="51">
        <f t="shared" ref="L8:M8" si="4">SUM(L5:L7)</f>
        <v>30.5</v>
      </c>
      <c r="M8" s="51">
        <f t="shared" si="4"/>
        <v>25.11</v>
      </c>
      <c r="N8" s="52">
        <f>SUM(K8:M8)</f>
        <v>76.069999999999993</v>
      </c>
      <c r="O8" s="49"/>
    </row>
    <row r="9" spans="3:15" x14ac:dyDescent="0.25">
      <c r="C9" s="32" t="s">
        <v>23</v>
      </c>
      <c r="D9" s="32">
        <v>3.06</v>
      </c>
      <c r="E9" s="45">
        <v>4.1900000000000004</v>
      </c>
      <c r="F9" s="32">
        <v>4.2300000000000004</v>
      </c>
      <c r="G9" s="48">
        <f t="shared" si="0"/>
        <v>11.48</v>
      </c>
      <c r="H9" s="46">
        <f t="shared" si="1"/>
        <v>3.8266666666666667</v>
      </c>
      <c r="J9" s="58" t="s">
        <v>127</v>
      </c>
      <c r="K9" s="59">
        <f>K8/9</f>
        <v>2.273333333333333</v>
      </c>
      <c r="L9" s="59">
        <f t="shared" ref="L9:M9" si="5">L8/9</f>
        <v>3.3888888888888888</v>
      </c>
      <c r="M9" s="59">
        <f t="shared" si="5"/>
        <v>2.79</v>
      </c>
      <c r="N9" s="49"/>
      <c r="O9" s="49"/>
    </row>
    <row r="10" spans="3:15" x14ac:dyDescent="0.25">
      <c r="C10" s="32" t="s">
        <v>24</v>
      </c>
      <c r="D10" s="32">
        <v>2.29</v>
      </c>
      <c r="E10" s="32">
        <v>1.86</v>
      </c>
      <c r="F10" s="45">
        <v>2.27</v>
      </c>
      <c r="G10" s="48">
        <f t="shared" si="0"/>
        <v>6.42</v>
      </c>
      <c r="H10" s="46">
        <f t="shared" si="1"/>
        <v>2.14</v>
      </c>
    </row>
    <row r="11" spans="3:15" x14ac:dyDescent="0.25">
      <c r="C11" s="32" t="s">
        <v>31</v>
      </c>
      <c r="D11" s="45">
        <v>0.05</v>
      </c>
      <c r="E11" s="45">
        <v>0.33</v>
      </c>
      <c r="F11" s="32">
        <v>0.71</v>
      </c>
      <c r="G11" s="48">
        <f t="shared" si="0"/>
        <v>1.0899999999999999</v>
      </c>
      <c r="H11" s="46">
        <f t="shared" si="1"/>
        <v>0.36333333333333329</v>
      </c>
      <c r="J11" s="122" t="s">
        <v>36</v>
      </c>
      <c r="K11" s="123">
        <f>SUMSQ(N8)/(K14*K15*K13)</f>
        <v>214.32018148148146</v>
      </c>
      <c r="M11" s="49"/>
      <c r="N11" s="49"/>
      <c r="O11" s="49"/>
    </row>
    <row r="12" spans="3:15" x14ac:dyDescent="0.25">
      <c r="C12" s="32" t="s">
        <v>32</v>
      </c>
      <c r="D12" s="32">
        <v>2.94</v>
      </c>
      <c r="E12" s="32">
        <v>3.14</v>
      </c>
      <c r="F12" s="32">
        <v>2.71</v>
      </c>
      <c r="G12" s="48">
        <f t="shared" si="0"/>
        <v>8.7899999999999991</v>
      </c>
      <c r="H12" s="46">
        <f t="shared" si="1"/>
        <v>2.9299999999999997</v>
      </c>
      <c r="J12" s="47" t="s">
        <v>0</v>
      </c>
      <c r="K12" s="47">
        <v>9</v>
      </c>
    </row>
    <row r="13" spans="3:15" x14ac:dyDescent="0.25">
      <c r="C13" s="32" t="s">
        <v>33</v>
      </c>
      <c r="D13" s="32">
        <v>3.65</v>
      </c>
      <c r="E13" s="45">
        <v>2.85</v>
      </c>
      <c r="F13" s="32">
        <v>2.04</v>
      </c>
      <c r="G13" s="48">
        <f t="shared" si="0"/>
        <v>8.5399999999999991</v>
      </c>
      <c r="H13" s="46">
        <f t="shared" si="1"/>
        <v>2.8466666666666662</v>
      </c>
      <c r="J13" s="47" t="s">
        <v>1</v>
      </c>
      <c r="K13" s="47">
        <v>3</v>
      </c>
    </row>
    <row r="14" spans="3:15" x14ac:dyDescent="0.25">
      <c r="C14" s="32" t="s">
        <v>72</v>
      </c>
      <c r="D14" s="45">
        <f>SUM(D5:D13)</f>
        <v>27.19</v>
      </c>
      <c r="E14" s="45">
        <f>SUM(E5:E13)</f>
        <v>26.26</v>
      </c>
      <c r="F14" s="45">
        <f>SUM(F5:F13)</f>
        <v>22.62</v>
      </c>
      <c r="G14" s="52">
        <f>SUM(G5:G13)</f>
        <v>76.069999999999993</v>
      </c>
      <c r="H14" s="46"/>
      <c r="J14" s="47" t="s">
        <v>17</v>
      </c>
      <c r="K14" s="47">
        <v>3</v>
      </c>
      <c r="M14" s="166" t="s">
        <v>14</v>
      </c>
      <c r="N14" s="166"/>
      <c r="O14" s="60" t="s">
        <v>130</v>
      </c>
    </row>
    <row r="15" spans="3:15" x14ac:dyDescent="0.25">
      <c r="C15" s="63"/>
      <c r="D15" s="57"/>
      <c r="E15" s="57"/>
      <c r="J15" s="47" t="s">
        <v>18</v>
      </c>
      <c r="K15" s="47">
        <v>3</v>
      </c>
      <c r="M15" s="127" t="s">
        <v>110</v>
      </c>
      <c r="N15" s="127"/>
      <c r="O15" s="61">
        <v>3.4611111111111108</v>
      </c>
    </row>
    <row r="16" spans="3:15" x14ac:dyDescent="0.25">
      <c r="C16" s="64"/>
      <c r="D16" s="57"/>
      <c r="E16" s="57"/>
      <c r="J16" s="69"/>
      <c r="M16" s="127" t="s">
        <v>111</v>
      </c>
      <c r="N16" s="127"/>
      <c r="O16" s="61">
        <v>2.9444444444444446</v>
      </c>
    </row>
    <row r="17" spans="3:15" ht="16.5" thickBot="1" x14ac:dyDescent="0.3">
      <c r="C17" s="159" t="s">
        <v>83</v>
      </c>
      <c r="D17" s="159"/>
      <c r="E17" s="159"/>
      <c r="F17" s="159"/>
      <c r="G17" s="159"/>
      <c r="H17" s="159"/>
      <c r="I17" s="159"/>
      <c r="J17" s="159"/>
      <c r="M17" s="127" t="s">
        <v>112</v>
      </c>
      <c r="N17" s="127"/>
      <c r="O17" s="61">
        <v>2.0466666666666664</v>
      </c>
    </row>
    <row r="18" spans="3:15" ht="16.5" thickBot="1" x14ac:dyDescent="0.3">
      <c r="C18" s="160" t="s">
        <v>5</v>
      </c>
      <c r="D18" s="160" t="s">
        <v>6</v>
      </c>
      <c r="E18" s="160" t="s">
        <v>7</v>
      </c>
      <c r="F18" s="160" t="s">
        <v>8</v>
      </c>
      <c r="G18" s="160" t="s">
        <v>9</v>
      </c>
      <c r="H18" s="162" t="s">
        <v>10</v>
      </c>
      <c r="I18" s="163"/>
      <c r="J18" s="164" t="s">
        <v>11</v>
      </c>
      <c r="M18" s="167" t="s">
        <v>4</v>
      </c>
      <c r="N18" s="167"/>
      <c r="O18" s="121" t="s">
        <v>13</v>
      </c>
    </row>
    <row r="19" spans="3:15" ht="16.5" thickBot="1" x14ac:dyDescent="0.3">
      <c r="C19" s="161"/>
      <c r="D19" s="161"/>
      <c r="E19" s="161"/>
      <c r="F19" s="161"/>
      <c r="G19" s="161"/>
      <c r="H19" s="41">
        <v>0.05</v>
      </c>
      <c r="I19" s="41">
        <v>0.01</v>
      </c>
      <c r="J19" s="165"/>
      <c r="M19" s="127" t="s">
        <v>114</v>
      </c>
      <c r="N19" s="127"/>
      <c r="O19" s="49">
        <v>2.273333333333333</v>
      </c>
    </row>
    <row r="20" spans="3:15" ht="16.5" thickBot="1" x14ac:dyDescent="0.3">
      <c r="C20" s="42" t="s">
        <v>12</v>
      </c>
      <c r="D20" s="53">
        <f>K13-1</f>
        <v>2</v>
      </c>
      <c r="E20" s="54">
        <f>(SUMSQ(D14:F14)/(K12))-K11</f>
        <v>1.2962740740741197</v>
      </c>
      <c r="F20" s="54">
        <f>E20/D20</f>
        <v>0.64813703703705983</v>
      </c>
      <c r="G20" s="55">
        <f>F20/F25</f>
        <v>0.50292744716119564</v>
      </c>
      <c r="H20" s="54">
        <f>FINV(H19,D20,D25)</f>
        <v>3.6337234675916301</v>
      </c>
      <c r="I20" s="54">
        <f>FINV(I19,D20,D25)</f>
        <v>6.2262352803113821</v>
      </c>
      <c r="J20" s="43" t="str">
        <f>IF(G20&lt;H20,"tn",IF(G20&lt;I20,"*","**"))</f>
        <v>tn</v>
      </c>
      <c r="M20" s="127" t="s">
        <v>115</v>
      </c>
      <c r="N20" s="127"/>
      <c r="O20" s="49">
        <v>3.3888888888888888</v>
      </c>
    </row>
    <row r="21" spans="3:15" ht="16.5" thickBot="1" x14ac:dyDescent="0.3">
      <c r="C21" s="42" t="s">
        <v>14</v>
      </c>
      <c r="D21" s="53">
        <f>(K14*K15)-1</f>
        <v>8</v>
      </c>
      <c r="E21" s="54">
        <f>(SUMSQ(G5:G13)/3)-K11</f>
        <v>26.352785185185212</v>
      </c>
      <c r="F21" s="54">
        <f t="shared" ref="F21:F26" si="6">E21/D21</f>
        <v>3.2940981481481515</v>
      </c>
      <c r="G21" s="55">
        <f>F21/F25</f>
        <v>2.5560834787656854</v>
      </c>
      <c r="H21" s="54">
        <f>FINV(H19,D21,D25)</f>
        <v>2.5910961798744014</v>
      </c>
      <c r="I21" s="54">
        <f>FINV(I19,D21,D25)</f>
        <v>3.8895721399261927</v>
      </c>
      <c r="J21" s="43" t="str">
        <f t="shared" ref="J21:J24" si="7">IF(G21&lt;H21,"tn",IF(G21&lt;I21,"*","**"))</f>
        <v>tn</v>
      </c>
      <c r="M21" s="127" t="s">
        <v>116</v>
      </c>
      <c r="N21" s="127"/>
      <c r="O21" s="49">
        <v>2.79</v>
      </c>
    </row>
    <row r="22" spans="3:15" ht="16.5" thickBot="1" x14ac:dyDescent="0.3">
      <c r="C22" s="42" t="s">
        <v>17</v>
      </c>
      <c r="D22" s="53">
        <f>K14-1</f>
        <v>2</v>
      </c>
      <c r="E22" s="54">
        <f>(SUMSQ(N5:N7)/9)-K11</f>
        <v>9.220807407407392</v>
      </c>
      <c r="F22" s="54">
        <f t="shared" si="6"/>
        <v>4.610403703703696</v>
      </c>
      <c r="G22" s="55">
        <f>F22/F25</f>
        <v>3.5774819715381274</v>
      </c>
      <c r="H22" s="54">
        <f>FINV(H19,D22,D25)</f>
        <v>3.6337234675916301</v>
      </c>
      <c r="I22" s="54">
        <f>FINV(I19,D22,D25)</f>
        <v>6.2262352803113821</v>
      </c>
      <c r="J22" s="43" t="str">
        <f t="shared" si="7"/>
        <v>tn</v>
      </c>
      <c r="M22" s="167" t="s">
        <v>4</v>
      </c>
      <c r="N22" s="167"/>
      <c r="O22" s="121" t="s">
        <v>122</v>
      </c>
    </row>
    <row r="23" spans="3:15" ht="16.5" thickBot="1" x14ac:dyDescent="0.3">
      <c r="C23" s="42" t="s">
        <v>18</v>
      </c>
      <c r="D23" s="53">
        <f>K15-1</f>
        <v>2</v>
      </c>
      <c r="E23" s="54">
        <f>(SUMSQ(K8:M8)/9)-K11</f>
        <v>5.6102296296296288</v>
      </c>
      <c r="F23" s="54">
        <f t="shared" si="6"/>
        <v>2.8051148148148144</v>
      </c>
      <c r="G23" s="55">
        <f>F23/F25</f>
        <v>2.1766527018084885</v>
      </c>
      <c r="H23" s="54">
        <f>FINV(H19,D23,D25)</f>
        <v>3.6337234675916301</v>
      </c>
      <c r="I23" s="54">
        <f>FINV(I19,D23,D25)</f>
        <v>6.2262352803113821</v>
      </c>
      <c r="J23" s="43" t="str">
        <f t="shared" si="7"/>
        <v>tn</v>
      </c>
    </row>
    <row r="24" spans="3:15" ht="16.5" thickBot="1" x14ac:dyDescent="0.3">
      <c r="C24" s="42" t="s">
        <v>5</v>
      </c>
      <c r="D24" s="53">
        <f>D22*D23</f>
        <v>4</v>
      </c>
      <c r="E24" s="54">
        <f>E21-E22-E23</f>
        <v>11.521748148148191</v>
      </c>
      <c r="F24" s="54">
        <f t="shared" si="6"/>
        <v>2.8804370370370478</v>
      </c>
      <c r="G24" s="55">
        <f>F24/F25</f>
        <v>2.2350996208580627</v>
      </c>
      <c r="H24" s="54">
        <f>FINV(H19,D24,D25)</f>
        <v>3.0069172799243447</v>
      </c>
      <c r="I24" s="54">
        <f>FINV(I19,D24,D25)</f>
        <v>4.772577999723211</v>
      </c>
      <c r="J24" s="126" t="str">
        <f t="shared" si="7"/>
        <v>tn</v>
      </c>
    </row>
    <row r="25" spans="3:15" ht="16.5" thickBot="1" x14ac:dyDescent="0.3">
      <c r="C25" s="42" t="s">
        <v>15</v>
      </c>
      <c r="D25" s="53">
        <f>D26-D20-D21</f>
        <v>16</v>
      </c>
      <c r="E25" s="54">
        <f>E26-E20-E21</f>
        <v>20.619659259259237</v>
      </c>
      <c r="F25" s="54">
        <f t="shared" si="6"/>
        <v>1.2887287037037023</v>
      </c>
      <c r="G25" s="77"/>
      <c r="H25" s="77"/>
      <c r="I25" s="77"/>
      <c r="J25" s="78"/>
    </row>
    <row r="26" spans="3:15" ht="16.5" thickBot="1" x14ac:dyDescent="0.3">
      <c r="C26" s="42" t="s">
        <v>16</v>
      </c>
      <c r="D26" s="53">
        <f>(K14*K15*K13)-1</f>
        <v>26</v>
      </c>
      <c r="E26" s="54">
        <f>SUMSQ(D5:F13)-K11</f>
        <v>48.268718518518568</v>
      </c>
      <c r="F26" s="54">
        <f t="shared" si="6"/>
        <v>1.8564891737891758</v>
      </c>
      <c r="G26" s="77"/>
      <c r="H26" s="77"/>
      <c r="I26" s="77"/>
      <c r="J26" s="78"/>
    </row>
  </sheetData>
  <mergeCells count="21">
    <mergeCell ref="M14:N14"/>
    <mergeCell ref="M18:N18"/>
    <mergeCell ref="M22:N22"/>
    <mergeCell ref="O3:O4"/>
    <mergeCell ref="C17:J17"/>
    <mergeCell ref="C18:C19"/>
    <mergeCell ref="D18:D19"/>
    <mergeCell ref="E18:E19"/>
    <mergeCell ref="F18:F19"/>
    <mergeCell ref="G18:G19"/>
    <mergeCell ref="H18:I18"/>
    <mergeCell ref="J18:J19"/>
    <mergeCell ref="C2:F2"/>
    <mergeCell ref="G2:G4"/>
    <mergeCell ref="H2:H4"/>
    <mergeCell ref="J2:N2"/>
    <mergeCell ref="C3:C4"/>
    <mergeCell ref="D3:F3"/>
    <mergeCell ref="J3:J4"/>
    <mergeCell ref="K3:M3"/>
    <mergeCell ref="N3:N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71"/>
  <sheetViews>
    <sheetView topLeftCell="C25" zoomScale="55" zoomScaleNormal="55" workbookViewId="0">
      <selection activeCell="C35" sqref="C35:K35"/>
    </sheetView>
  </sheetViews>
  <sheetFormatPr defaultRowHeight="15.75" x14ac:dyDescent="0.25"/>
  <cols>
    <col min="1" max="1" width="9.140625" style="38"/>
    <col min="2" max="2" width="11.42578125" style="38" customWidth="1"/>
    <col min="3" max="4" width="12.7109375" style="31" customWidth="1"/>
    <col min="5" max="5" width="12.5703125" style="31" customWidth="1"/>
    <col min="6" max="6" width="11.7109375" style="31" customWidth="1"/>
    <col min="7" max="7" width="13.140625" style="31" customWidth="1"/>
    <col min="8" max="9" width="12.7109375" style="31" customWidth="1"/>
    <col min="10" max="10" width="12.5703125" style="31" customWidth="1"/>
    <col min="11" max="11" width="12.7109375" style="31" customWidth="1"/>
    <col min="12" max="12" width="12.5703125" style="31" customWidth="1"/>
    <col min="13" max="13" width="12.42578125" style="38" customWidth="1"/>
    <col min="14" max="14" width="12.140625" style="38" customWidth="1"/>
    <col min="15" max="16384" width="9.140625" style="38"/>
  </cols>
  <sheetData>
    <row r="2" spans="2:24" x14ac:dyDescent="0.25">
      <c r="B2" s="154" t="s">
        <v>86</v>
      </c>
      <c r="C2" s="154" t="s">
        <v>87</v>
      </c>
      <c r="D2" s="154"/>
      <c r="E2" s="154"/>
      <c r="F2" s="154"/>
      <c r="G2" s="154"/>
      <c r="H2" s="154"/>
      <c r="I2" s="154"/>
      <c r="J2" s="154"/>
      <c r="K2" s="32"/>
      <c r="L2" s="154" t="s">
        <v>3</v>
      </c>
      <c r="N2" s="8" t="s">
        <v>42</v>
      </c>
      <c r="O2" s="86"/>
      <c r="P2" s="86"/>
      <c r="Q2" s="86"/>
      <c r="R2" s="86"/>
      <c r="S2" s="86"/>
      <c r="T2" s="86"/>
      <c r="U2" s="86"/>
      <c r="V2" s="86"/>
      <c r="W2" s="86"/>
      <c r="X2" s="87"/>
    </row>
    <row r="3" spans="2:24" x14ac:dyDescent="0.25">
      <c r="B3" s="154"/>
      <c r="C3" s="32">
        <v>236</v>
      </c>
      <c r="D3" s="32">
        <v>417</v>
      </c>
      <c r="E3" s="32">
        <v>762</v>
      </c>
      <c r="F3" s="32">
        <v>621</v>
      </c>
      <c r="G3" s="32">
        <v>278</v>
      </c>
      <c r="H3" s="32">
        <v>632</v>
      </c>
      <c r="I3" s="32">
        <v>811</v>
      </c>
      <c r="J3" s="32">
        <v>912</v>
      </c>
      <c r="K3" s="32">
        <v>932</v>
      </c>
      <c r="L3" s="154"/>
      <c r="M3" s="88"/>
      <c r="N3" s="32" t="s">
        <v>86</v>
      </c>
      <c r="O3" s="169" t="s">
        <v>67</v>
      </c>
      <c r="P3" s="166"/>
      <c r="Q3" s="166"/>
      <c r="R3" s="166"/>
      <c r="S3" s="166"/>
      <c r="T3" s="166"/>
      <c r="U3" s="166"/>
      <c r="V3" s="166"/>
      <c r="W3" s="170"/>
      <c r="X3" s="154" t="s">
        <v>16</v>
      </c>
    </row>
    <row r="4" spans="2:24" x14ac:dyDescent="0.25">
      <c r="B4" s="93">
        <v>1</v>
      </c>
      <c r="C4" s="95">
        <v>3</v>
      </c>
      <c r="D4" s="95">
        <v>2</v>
      </c>
      <c r="E4" s="95">
        <v>2</v>
      </c>
      <c r="F4" s="95">
        <v>3</v>
      </c>
      <c r="G4" s="95">
        <v>4</v>
      </c>
      <c r="H4" s="95">
        <v>3</v>
      </c>
      <c r="I4" s="95">
        <v>3</v>
      </c>
      <c r="J4" s="95">
        <v>4</v>
      </c>
      <c r="K4" s="95">
        <v>3</v>
      </c>
      <c r="L4" s="32">
        <f>SUM(C4:K4)</f>
        <v>27</v>
      </c>
      <c r="N4" s="32"/>
      <c r="O4" s="39">
        <v>236</v>
      </c>
      <c r="P4" s="39">
        <v>417</v>
      </c>
      <c r="Q4" s="39">
        <v>762</v>
      </c>
      <c r="R4" s="39">
        <v>621</v>
      </c>
      <c r="S4" s="39">
        <v>278</v>
      </c>
      <c r="T4" s="39">
        <v>632</v>
      </c>
      <c r="U4" s="39">
        <v>811</v>
      </c>
      <c r="V4" s="39">
        <v>912</v>
      </c>
      <c r="W4" s="39">
        <v>932</v>
      </c>
      <c r="X4" s="154"/>
    </row>
    <row r="5" spans="2:24" x14ac:dyDescent="0.25">
      <c r="B5" s="32">
        <v>2</v>
      </c>
      <c r="C5" s="95">
        <v>3</v>
      </c>
      <c r="D5" s="95">
        <v>4</v>
      </c>
      <c r="E5" s="95">
        <v>4</v>
      </c>
      <c r="F5" s="95">
        <v>3</v>
      </c>
      <c r="G5" s="95">
        <v>2</v>
      </c>
      <c r="H5" s="95">
        <v>2</v>
      </c>
      <c r="I5" s="95">
        <v>3</v>
      </c>
      <c r="J5" s="95">
        <v>4</v>
      </c>
      <c r="K5" s="95">
        <v>5</v>
      </c>
      <c r="L5" s="32">
        <f t="shared" ref="L5:L33" si="0">SUM(C5:K5)</f>
        <v>30</v>
      </c>
      <c r="N5" s="32">
        <v>1</v>
      </c>
      <c r="O5" s="89">
        <v>5</v>
      </c>
      <c r="P5" s="89">
        <v>1.5</v>
      </c>
      <c r="Q5" s="89">
        <v>1.5</v>
      </c>
      <c r="R5" s="89">
        <v>5</v>
      </c>
      <c r="S5" s="89">
        <v>8.5</v>
      </c>
      <c r="T5" s="89">
        <v>5</v>
      </c>
      <c r="U5" s="89">
        <v>5</v>
      </c>
      <c r="V5" s="89">
        <v>8.5</v>
      </c>
      <c r="W5" s="89">
        <v>5</v>
      </c>
      <c r="X5" s="32">
        <f>SUM(O5:W5)</f>
        <v>45</v>
      </c>
    </row>
    <row r="6" spans="2:24" x14ac:dyDescent="0.25">
      <c r="B6" s="32">
        <v>3</v>
      </c>
      <c r="C6" s="95">
        <v>2</v>
      </c>
      <c r="D6" s="95">
        <v>3</v>
      </c>
      <c r="E6" s="95">
        <v>4</v>
      </c>
      <c r="F6" s="95">
        <v>2</v>
      </c>
      <c r="G6" s="95">
        <v>3</v>
      </c>
      <c r="H6" s="95">
        <v>3</v>
      </c>
      <c r="I6" s="95">
        <v>2</v>
      </c>
      <c r="J6" s="95">
        <v>3</v>
      </c>
      <c r="K6" s="95">
        <v>4</v>
      </c>
      <c r="L6" s="32">
        <f t="shared" si="0"/>
        <v>26</v>
      </c>
      <c r="N6" s="32">
        <v>2</v>
      </c>
      <c r="O6" s="89">
        <v>4</v>
      </c>
      <c r="P6" s="89">
        <v>7</v>
      </c>
      <c r="Q6" s="89">
        <v>7</v>
      </c>
      <c r="R6" s="89">
        <v>4</v>
      </c>
      <c r="S6" s="89">
        <v>1.5</v>
      </c>
      <c r="T6" s="89">
        <v>1.5</v>
      </c>
      <c r="U6" s="89">
        <v>4</v>
      </c>
      <c r="V6" s="89">
        <v>7</v>
      </c>
      <c r="W6" s="89">
        <v>9</v>
      </c>
      <c r="X6" s="32">
        <f>SUM(O6:W6)</f>
        <v>45</v>
      </c>
    </row>
    <row r="7" spans="2:24" x14ac:dyDescent="0.25">
      <c r="B7" s="32">
        <v>4</v>
      </c>
      <c r="C7" s="95">
        <v>3</v>
      </c>
      <c r="D7" s="95">
        <v>4</v>
      </c>
      <c r="E7" s="95">
        <v>3</v>
      </c>
      <c r="F7" s="95">
        <v>3</v>
      </c>
      <c r="G7" s="95">
        <v>2</v>
      </c>
      <c r="H7" s="95">
        <v>4</v>
      </c>
      <c r="I7" s="95">
        <v>3</v>
      </c>
      <c r="J7" s="95">
        <v>2</v>
      </c>
      <c r="K7" s="95">
        <v>3</v>
      </c>
      <c r="L7" s="32">
        <f t="shared" si="0"/>
        <v>27</v>
      </c>
      <c r="N7" s="32">
        <v>3</v>
      </c>
      <c r="O7" s="89">
        <v>2</v>
      </c>
      <c r="P7" s="89">
        <v>5.5</v>
      </c>
      <c r="Q7" s="89">
        <v>8.5</v>
      </c>
      <c r="R7" s="89">
        <v>2</v>
      </c>
      <c r="S7" s="89">
        <v>5.5</v>
      </c>
      <c r="T7" s="89">
        <v>5.5</v>
      </c>
      <c r="U7" s="89">
        <v>2</v>
      </c>
      <c r="V7" s="89">
        <v>5.5</v>
      </c>
      <c r="W7" s="89">
        <v>8.5</v>
      </c>
      <c r="X7" s="32">
        <f>SUM(O7:W7)</f>
        <v>45</v>
      </c>
    </row>
    <row r="8" spans="2:24" x14ac:dyDescent="0.25">
      <c r="B8" s="32">
        <v>5</v>
      </c>
      <c r="C8" s="95">
        <v>4</v>
      </c>
      <c r="D8" s="95">
        <v>3</v>
      </c>
      <c r="E8" s="95">
        <v>2</v>
      </c>
      <c r="F8" s="95">
        <v>4</v>
      </c>
      <c r="G8" s="95">
        <v>4</v>
      </c>
      <c r="H8" s="95">
        <v>2</v>
      </c>
      <c r="I8" s="95">
        <v>3</v>
      </c>
      <c r="J8" s="95">
        <v>4</v>
      </c>
      <c r="K8" s="95">
        <v>3</v>
      </c>
      <c r="L8" s="32">
        <f t="shared" si="0"/>
        <v>29</v>
      </c>
      <c r="N8" s="32">
        <v>4</v>
      </c>
      <c r="O8" s="89">
        <v>5</v>
      </c>
      <c r="P8" s="89">
        <v>8.5</v>
      </c>
      <c r="Q8" s="89">
        <v>5</v>
      </c>
      <c r="R8" s="89">
        <v>5</v>
      </c>
      <c r="S8" s="89">
        <v>1.5</v>
      </c>
      <c r="T8" s="89">
        <v>8.5</v>
      </c>
      <c r="U8" s="89">
        <v>5</v>
      </c>
      <c r="V8" s="89">
        <v>1.5</v>
      </c>
      <c r="W8" s="89">
        <v>5</v>
      </c>
      <c r="X8" s="32">
        <f>SUM(O8:W8)</f>
        <v>45</v>
      </c>
    </row>
    <row r="9" spans="2:24" x14ac:dyDescent="0.25">
      <c r="B9" s="32">
        <v>6</v>
      </c>
      <c r="C9" s="95">
        <v>3</v>
      </c>
      <c r="D9" s="95">
        <v>3</v>
      </c>
      <c r="E9" s="95">
        <v>3</v>
      </c>
      <c r="F9" s="95">
        <v>3</v>
      </c>
      <c r="G9" s="95">
        <v>4</v>
      </c>
      <c r="H9" s="95">
        <v>4</v>
      </c>
      <c r="I9" s="95">
        <v>4</v>
      </c>
      <c r="J9" s="95">
        <v>2</v>
      </c>
      <c r="K9" s="95">
        <v>2</v>
      </c>
      <c r="L9" s="32">
        <f t="shared" si="0"/>
        <v>28</v>
      </c>
      <c r="N9" s="32">
        <v>5</v>
      </c>
      <c r="O9" s="89">
        <v>7.5</v>
      </c>
      <c r="P9" s="89">
        <v>4</v>
      </c>
      <c r="Q9" s="89">
        <v>1.5</v>
      </c>
      <c r="R9" s="89">
        <v>7.5</v>
      </c>
      <c r="S9" s="89">
        <v>7.5</v>
      </c>
      <c r="T9" s="89">
        <v>1.5</v>
      </c>
      <c r="U9" s="89">
        <v>4</v>
      </c>
      <c r="V9" s="89">
        <v>7.5</v>
      </c>
      <c r="W9" s="89">
        <v>4</v>
      </c>
      <c r="X9" s="32">
        <f t="shared" ref="X9:X34" si="1">SUM(O9:W9)</f>
        <v>45</v>
      </c>
    </row>
    <row r="10" spans="2:24" x14ac:dyDescent="0.25">
      <c r="B10" s="32">
        <v>7</v>
      </c>
      <c r="C10" s="95">
        <v>4</v>
      </c>
      <c r="D10" s="95">
        <v>4</v>
      </c>
      <c r="E10" s="95">
        <v>4</v>
      </c>
      <c r="F10" s="95">
        <v>3</v>
      </c>
      <c r="G10" s="95">
        <v>3</v>
      </c>
      <c r="H10" s="95">
        <v>3</v>
      </c>
      <c r="I10" s="95">
        <v>4</v>
      </c>
      <c r="J10" s="95">
        <v>3</v>
      </c>
      <c r="K10" s="95">
        <v>3</v>
      </c>
      <c r="L10" s="32">
        <f t="shared" si="0"/>
        <v>31</v>
      </c>
      <c r="N10" s="32">
        <v>6</v>
      </c>
      <c r="O10" s="89">
        <v>4.5</v>
      </c>
      <c r="P10" s="89">
        <v>4.5</v>
      </c>
      <c r="Q10" s="89">
        <v>4.5</v>
      </c>
      <c r="R10" s="89">
        <v>4.5</v>
      </c>
      <c r="S10" s="89">
        <v>8</v>
      </c>
      <c r="T10" s="89">
        <v>8</v>
      </c>
      <c r="U10" s="89">
        <v>8</v>
      </c>
      <c r="V10" s="89">
        <v>1.5</v>
      </c>
      <c r="W10" s="89">
        <v>1.5</v>
      </c>
      <c r="X10" s="32">
        <f t="shared" si="1"/>
        <v>45</v>
      </c>
    </row>
    <row r="11" spans="2:24" x14ac:dyDescent="0.25">
      <c r="B11" s="32">
        <v>8</v>
      </c>
      <c r="C11" s="95">
        <v>5</v>
      </c>
      <c r="D11" s="95">
        <v>5</v>
      </c>
      <c r="E11" s="95">
        <v>5</v>
      </c>
      <c r="F11" s="95">
        <v>4</v>
      </c>
      <c r="G11" s="95">
        <v>5</v>
      </c>
      <c r="H11" s="95">
        <v>5</v>
      </c>
      <c r="I11" s="95">
        <v>5</v>
      </c>
      <c r="J11" s="95">
        <v>5</v>
      </c>
      <c r="K11" s="95">
        <v>5</v>
      </c>
      <c r="L11" s="32">
        <f t="shared" si="0"/>
        <v>44</v>
      </c>
      <c r="N11" s="32">
        <v>7</v>
      </c>
      <c r="O11" s="89">
        <v>7.5</v>
      </c>
      <c r="P11" s="89">
        <v>7.5</v>
      </c>
      <c r="Q11" s="89">
        <v>7.5</v>
      </c>
      <c r="R11" s="89">
        <v>3</v>
      </c>
      <c r="S11" s="89">
        <v>3</v>
      </c>
      <c r="T11" s="89">
        <v>3</v>
      </c>
      <c r="U11" s="89">
        <v>7.5</v>
      </c>
      <c r="V11" s="89">
        <v>3</v>
      </c>
      <c r="W11" s="89">
        <v>3</v>
      </c>
      <c r="X11" s="32">
        <f t="shared" si="1"/>
        <v>45</v>
      </c>
    </row>
    <row r="12" spans="2:24" x14ac:dyDescent="0.25">
      <c r="B12" s="32">
        <v>9</v>
      </c>
      <c r="C12" s="95">
        <v>2</v>
      </c>
      <c r="D12" s="95">
        <v>3</v>
      </c>
      <c r="E12" s="95">
        <v>3</v>
      </c>
      <c r="F12" s="95">
        <v>4</v>
      </c>
      <c r="G12" s="95">
        <v>3</v>
      </c>
      <c r="H12" s="95">
        <v>3</v>
      </c>
      <c r="I12" s="95">
        <v>3</v>
      </c>
      <c r="J12" s="95">
        <v>4</v>
      </c>
      <c r="K12" s="95">
        <v>3</v>
      </c>
      <c r="L12" s="32">
        <f t="shared" si="0"/>
        <v>28</v>
      </c>
      <c r="N12" s="32">
        <v>8</v>
      </c>
      <c r="O12" s="89">
        <v>5.5</v>
      </c>
      <c r="P12" s="89">
        <v>5.5</v>
      </c>
      <c r="Q12" s="89">
        <v>5.5</v>
      </c>
      <c r="R12" s="89">
        <v>1</v>
      </c>
      <c r="S12" s="89">
        <v>5.5</v>
      </c>
      <c r="T12" s="89">
        <v>5.5</v>
      </c>
      <c r="U12" s="89">
        <v>5.5</v>
      </c>
      <c r="V12" s="89">
        <v>5.5</v>
      </c>
      <c r="W12" s="89">
        <v>5.5</v>
      </c>
      <c r="X12" s="32">
        <f t="shared" si="1"/>
        <v>45</v>
      </c>
    </row>
    <row r="13" spans="2:24" x14ac:dyDescent="0.25">
      <c r="B13" s="32">
        <v>10</v>
      </c>
      <c r="C13" s="95">
        <v>3</v>
      </c>
      <c r="D13" s="95">
        <v>3</v>
      </c>
      <c r="E13" s="95">
        <v>4</v>
      </c>
      <c r="F13" s="95">
        <v>3</v>
      </c>
      <c r="G13" s="95">
        <v>3</v>
      </c>
      <c r="H13" s="95">
        <v>3</v>
      </c>
      <c r="I13" s="95">
        <v>2</v>
      </c>
      <c r="J13" s="95">
        <v>3</v>
      </c>
      <c r="K13" s="95">
        <v>3</v>
      </c>
      <c r="L13" s="32">
        <f t="shared" si="0"/>
        <v>27</v>
      </c>
      <c r="M13" s="92"/>
      <c r="N13" s="32">
        <v>9</v>
      </c>
      <c r="O13" s="89">
        <v>1</v>
      </c>
      <c r="P13" s="89">
        <v>4.5</v>
      </c>
      <c r="Q13" s="89">
        <v>4.5</v>
      </c>
      <c r="R13" s="89">
        <v>8.5</v>
      </c>
      <c r="S13" s="89">
        <v>4.5</v>
      </c>
      <c r="T13" s="89">
        <v>4.5</v>
      </c>
      <c r="U13" s="89">
        <v>4.5</v>
      </c>
      <c r="V13" s="89">
        <v>8.5</v>
      </c>
      <c r="W13" s="89">
        <v>4.5</v>
      </c>
      <c r="X13" s="32">
        <f t="shared" si="1"/>
        <v>45</v>
      </c>
    </row>
    <row r="14" spans="2:24" x14ac:dyDescent="0.25">
      <c r="B14" s="32">
        <v>11</v>
      </c>
      <c r="C14" s="95">
        <v>2</v>
      </c>
      <c r="D14" s="95">
        <v>3</v>
      </c>
      <c r="E14" s="95">
        <v>3</v>
      </c>
      <c r="F14" s="95">
        <v>3</v>
      </c>
      <c r="G14" s="95">
        <v>3</v>
      </c>
      <c r="H14" s="95">
        <v>4</v>
      </c>
      <c r="I14" s="95">
        <v>3</v>
      </c>
      <c r="J14" s="95">
        <v>3</v>
      </c>
      <c r="K14" s="95">
        <v>2</v>
      </c>
      <c r="L14" s="32">
        <f t="shared" si="0"/>
        <v>26</v>
      </c>
      <c r="M14" s="92"/>
      <c r="N14" s="32">
        <v>10</v>
      </c>
      <c r="O14" s="89">
        <v>5</v>
      </c>
      <c r="P14" s="89">
        <v>5</v>
      </c>
      <c r="Q14" s="89">
        <v>9</v>
      </c>
      <c r="R14" s="89">
        <v>5</v>
      </c>
      <c r="S14" s="89">
        <v>5</v>
      </c>
      <c r="T14" s="89">
        <v>5</v>
      </c>
      <c r="U14" s="89">
        <v>1</v>
      </c>
      <c r="V14" s="89">
        <v>5</v>
      </c>
      <c r="W14" s="89">
        <v>5</v>
      </c>
      <c r="X14" s="32">
        <f t="shared" si="1"/>
        <v>45</v>
      </c>
    </row>
    <row r="15" spans="2:24" x14ac:dyDescent="0.25">
      <c r="B15" s="32">
        <v>12</v>
      </c>
      <c r="C15" s="95">
        <v>3</v>
      </c>
      <c r="D15" s="95">
        <v>2</v>
      </c>
      <c r="E15" s="95">
        <v>3</v>
      </c>
      <c r="F15" s="95">
        <v>2</v>
      </c>
      <c r="G15" s="95">
        <v>3</v>
      </c>
      <c r="H15" s="95">
        <v>3</v>
      </c>
      <c r="I15" s="95">
        <v>2</v>
      </c>
      <c r="J15" s="95">
        <v>2</v>
      </c>
      <c r="K15" s="95">
        <v>2</v>
      </c>
      <c r="L15" s="32">
        <f t="shared" si="0"/>
        <v>22</v>
      </c>
      <c r="M15" s="92"/>
      <c r="N15" s="32">
        <v>11</v>
      </c>
      <c r="O15" s="89">
        <v>1.5</v>
      </c>
      <c r="P15" s="89">
        <v>5.5</v>
      </c>
      <c r="Q15" s="89">
        <v>5.5</v>
      </c>
      <c r="R15" s="89">
        <v>5.5</v>
      </c>
      <c r="S15" s="89">
        <v>5.5</v>
      </c>
      <c r="T15" s="89">
        <v>9</v>
      </c>
      <c r="U15" s="89">
        <v>5.5</v>
      </c>
      <c r="V15" s="89">
        <v>5.5</v>
      </c>
      <c r="W15" s="89">
        <v>1.5</v>
      </c>
      <c r="X15" s="32">
        <f t="shared" si="1"/>
        <v>45</v>
      </c>
    </row>
    <row r="16" spans="2:24" x14ac:dyDescent="0.25">
      <c r="B16" s="32">
        <v>13</v>
      </c>
      <c r="C16" s="95">
        <v>1</v>
      </c>
      <c r="D16" s="95">
        <v>4</v>
      </c>
      <c r="E16" s="95">
        <v>2</v>
      </c>
      <c r="F16" s="95">
        <v>1</v>
      </c>
      <c r="G16" s="95">
        <v>4</v>
      </c>
      <c r="H16" s="95">
        <v>4</v>
      </c>
      <c r="I16" s="95">
        <v>2</v>
      </c>
      <c r="J16" s="95">
        <v>3</v>
      </c>
      <c r="K16" s="95">
        <v>4</v>
      </c>
      <c r="L16" s="32">
        <f t="shared" si="0"/>
        <v>25</v>
      </c>
      <c r="M16" s="92"/>
      <c r="N16" s="32">
        <v>12</v>
      </c>
      <c r="O16" s="89">
        <v>7.5</v>
      </c>
      <c r="P16" s="89">
        <v>3</v>
      </c>
      <c r="Q16" s="89">
        <v>7.5</v>
      </c>
      <c r="R16" s="89">
        <v>3</v>
      </c>
      <c r="S16" s="89">
        <v>7.5</v>
      </c>
      <c r="T16" s="89">
        <v>7.5</v>
      </c>
      <c r="U16" s="89">
        <v>3</v>
      </c>
      <c r="V16" s="89">
        <v>3</v>
      </c>
      <c r="W16" s="89">
        <v>3</v>
      </c>
      <c r="X16" s="32">
        <f t="shared" si="1"/>
        <v>45</v>
      </c>
    </row>
    <row r="17" spans="2:24" x14ac:dyDescent="0.25">
      <c r="B17" s="32">
        <v>14</v>
      </c>
      <c r="C17" s="95">
        <v>3</v>
      </c>
      <c r="D17" s="95">
        <v>4</v>
      </c>
      <c r="E17" s="95">
        <v>4</v>
      </c>
      <c r="F17" s="95">
        <v>4</v>
      </c>
      <c r="G17" s="95">
        <v>4</v>
      </c>
      <c r="H17" s="95">
        <v>5</v>
      </c>
      <c r="I17" s="95">
        <v>4</v>
      </c>
      <c r="J17" s="95">
        <v>4</v>
      </c>
      <c r="K17" s="95">
        <v>5</v>
      </c>
      <c r="L17" s="32">
        <f t="shared" si="0"/>
        <v>37</v>
      </c>
      <c r="M17" s="92"/>
      <c r="N17" s="32">
        <v>13</v>
      </c>
      <c r="O17" s="89">
        <v>1.5</v>
      </c>
      <c r="P17" s="89">
        <v>7.5</v>
      </c>
      <c r="Q17" s="89">
        <v>3.5</v>
      </c>
      <c r="R17" s="89">
        <v>1.5</v>
      </c>
      <c r="S17" s="89">
        <v>7.5</v>
      </c>
      <c r="T17" s="89">
        <v>7.5</v>
      </c>
      <c r="U17" s="89">
        <v>3.5</v>
      </c>
      <c r="V17" s="89">
        <v>5</v>
      </c>
      <c r="W17" s="89">
        <v>7.5</v>
      </c>
      <c r="X17" s="32">
        <f t="shared" si="1"/>
        <v>45</v>
      </c>
    </row>
    <row r="18" spans="2:24" x14ac:dyDescent="0.25">
      <c r="B18" s="32">
        <v>15</v>
      </c>
      <c r="C18" s="95">
        <v>3</v>
      </c>
      <c r="D18" s="95">
        <v>4</v>
      </c>
      <c r="E18" s="95">
        <v>2</v>
      </c>
      <c r="F18" s="95">
        <v>4</v>
      </c>
      <c r="G18" s="95">
        <v>3</v>
      </c>
      <c r="H18" s="95">
        <v>3</v>
      </c>
      <c r="I18" s="95">
        <v>2</v>
      </c>
      <c r="J18" s="95">
        <v>1</v>
      </c>
      <c r="K18" s="95">
        <v>2</v>
      </c>
      <c r="L18" s="32">
        <f t="shared" si="0"/>
        <v>24</v>
      </c>
      <c r="M18" s="92"/>
      <c r="N18" s="32">
        <v>14</v>
      </c>
      <c r="O18" s="8">
        <v>1</v>
      </c>
      <c r="P18" s="8">
        <v>4.5</v>
      </c>
      <c r="Q18" s="8">
        <v>4.5</v>
      </c>
      <c r="R18" s="8">
        <v>4.5</v>
      </c>
      <c r="S18" s="8">
        <v>4.5</v>
      </c>
      <c r="T18" s="8">
        <v>8.5</v>
      </c>
      <c r="U18" s="8">
        <v>4.5</v>
      </c>
      <c r="V18" s="8">
        <v>4.5</v>
      </c>
      <c r="W18" s="8">
        <v>8.5</v>
      </c>
      <c r="X18" s="32">
        <f t="shared" si="1"/>
        <v>45</v>
      </c>
    </row>
    <row r="19" spans="2:24" x14ac:dyDescent="0.25">
      <c r="B19" s="32">
        <v>16</v>
      </c>
      <c r="C19" s="95">
        <v>3</v>
      </c>
      <c r="D19" s="95">
        <v>3</v>
      </c>
      <c r="E19" s="95">
        <v>4</v>
      </c>
      <c r="F19" s="95">
        <v>3</v>
      </c>
      <c r="G19" s="95">
        <v>3</v>
      </c>
      <c r="H19" s="95">
        <v>3</v>
      </c>
      <c r="I19" s="95">
        <v>2</v>
      </c>
      <c r="J19" s="95">
        <v>2</v>
      </c>
      <c r="K19" s="95">
        <v>2</v>
      </c>
      <c r="L19" s="32">
        <f t="shared" si="0"/>
        <v>25</v>
      </c>
      <c r="M19" s="92"/>
      <c r="N19" s="32">
        <v>15</v>
      </c>
      <c r="O19" s="8">
        <v>6</v>
      </c>
      <c r="P19" s="8">
        <v>8.5</v>
      </c>
      <c r="Q19" s="8">
        <v>3</v>
      </c>
      <c r="R19" s="8">
        <v>8.5</v>
      </c>
      <c r="S19" s="8">
        <v>6</v>
      </c>
      <c r="T19" s="8">
        <v>6</v>
      </c>
      <c r="U19" s="8">
        <v>3</v>
      </c>
      <c r="V19" s="8">
        <v>1</v>
      </c>
      <c r="W19" s="8">
        <v>3</v>
      </c>
      <c r="X19" s="32">
        <f t="shared" si="1"/>
        <v>45</v>
      </c>
    </row>
    <row r="20" spans="2:24" x14ac:dyDescent="0.25">
      <c r="B20" s="32">
        <v>17</v>
      </c>
      <c r="C20" s="95">
        <v>4</v>
      </c>
      <c r="D20" s="95">
        <v>4</v>
      </c>
      <c r="E20" s="95">
        <v>3</v>
      </c>
      <c r="F20" s="95">
        <v>3</v>
      </c>
      <c r="G20" s="95">
        <v>3</v>
      </c>
      <c r="H20" s="95">
        <v>4</v>
      </c>
      <c r="I20" s="95">
        <v>3</v>
      </c>
      <c r="J20" s="95">
        <v>3</v>
      </c>
      <c r="K20" s="95">
        <v>3</v>
      </c>
      <c r="L20" s="32">
        <f t="shared" si="0"/>
        <v>30</v>
      </c>
      <c r="N20" s="32">
        <v>16</v>
      </c>
      <c r="O20" s="8">
        <v>6</v>
      </c>
      <c r="P20" s="8">
        <v>6</v>
      </c>
      <c r="Q20" s="8">
        <v>9</v>
      </c>
      <c r="R20" s="8">
        <v>6</v>
      </c>
      <c r="S20" s="8">
        <v>6</v>
      </c>
      <c r="T20" s="8">
        <v>6</v>
      </c>
      <c r="U20" s="8">
        <v>2</v>
      </c>
      <c r="V20" s="8">
        <v>2</v>
      </c>
      <c r="W20" s="8">
        <v>2</v>
      </c>
      <c r="X20" s="32">
        <f t="shared" si="1"/>
        <v>45</v>
      </c>
    </row>
    <row r="21" spans="2:24" x14ac:dyDescent="0.25">
      <c r="B21" s="32">
        <v>18</v>
      </c>
      <c r="C21" s="95">
        <v>3</v>
      </c>
      <c r="D21" s="95">
        <v>4</v>
      </c>
      <c r="E21" s="95">
        <v>3</v>
      </c>
      <c r="F21" s="95">
        <v>3</v>
      </c>
      <c r="G21" s="95">
        <v>4</v>
      </c>
      <c r="H21" s="95">
        <v>5</v>
      </c>
      <c r="I21" s="95">
        <v>4</v>
      </c>
      <c r="J21" s="95">
        <v>3</v>
      </c>
      <c r="K21" s="95">
        <v>4</v>
      </c>
      <c r="L21" s="32">
        <f t="shared" si="0"/>
        <v>33</v>
      </c>
      <c r="N21" s="32">
        <v>17</v>
      </c>
      <c r="O21" s="8">
        <v>8</v>
      </c>
      <c r="P21" s="8">
        <v>8</v>
      </c>
      <c r="Q21" s="8">
        <v>3.5</v>
      </c>
      <c r="R21" s="8">
        <v>3.5</v>
      </c>
      <c r="S21" s="8">
        <v>3.5</v>
      </c>
      <c r="T21" s="8">
        <v>8</v>
      </c>
      <c r="U21" s="8">
        <v>3.5</v>
      </c>
      <c r="V21" s="8">
        <v>3.5</v>
      </c>
      <c r="W21" s="8">
        <v>3.5</v>
      </c>
      <c r="X21" s="32">
        <f t="shared" si="1"/>
        <v>45</v>
      </c>
    </row>
    <row r="22" spans="2:24" x14ac:dyDescent="0.25">
      <c r="B22" s="32">
        <v>19</v>
      </c>
      <c r="C22" s="95">
        <v>3</v>
      </c>
      <c r="D22" s="95">
        <v>2</v>
      </c>
      <c r="E22" s="95">
        <v>2</v>
      </c>
      <c r="F22" s="95">
        <v>2</v>
      </c>
      <c r="G22" s="95">
        <v>4</v>
      </c>
      <c r="H22" s="95">
        <v>3</v>
      </c>
      <c r="I22" s="95">
        <v>3</v>
      </c>
      <c r="J22" s="95">
        <v>4</v>
      </c>
      <c r="K22" s="95">
        <v>3</v>
      </c>
      <c r="L22" s="32">
        <f t="shared" si="0"/>
        <v>26</v>
      </c>
      <c r="N22" s="32">
        <v>18</v>
      </c>
      <c r="O22" s="8">
        <v>2.5</v>
      </c>
      <c r="P22" s="8">
        <v>6.5</v>
      </c>
      <c r="Q22" s="8">
        <v>2.5</v>
      </c>
      <c r="R22" s="8">
        <v>2.5</v>
      </c>
      <c r="S22" s="8">
        <v>6.5</v>
      </c>
      <c r="T22" s="8">
        <v>9</v>
      </c>
      <c r="U22" s="8">
        <v>6.5</v>
      </c>
      <c r="V22" s="8">
        <v>2.5</v>
      </c>
      <c r="W22" s="8">
        <v>6.5</v>
      </c>
      <c r="X22" s="32">
        <f t="shared" si="1"/>
        <v>45</v>
      </c>
    </row>
    <row r="23" spans="2:24" x14ac:dyDescent="0.25">
      <c r="B23" s="32">
        <v>20</v>
      </c>
      <c r="C23" s="95">
        <v>3</v>
      </c>
      <c r="D23" s="95">
        <v>2</v>
      </c>
      <c r="E23" s="95">
        <v>1</v>
      </c>
      <c r="F23" s="95">
        <v>5</v>
      </c>
      <c r="G23" s="95">
        <v>4</v>
      </c>
      <c r="H23" s="95">
        <v>4</v>
      </c>
      <c r="I23" s="95">
        <v>4</v>
      </c>
      <c r="J23" s="95">
        <v>2</v>
      </c>
      <c r="K23" s="95">
        <v>4</v>
      </c>
      <c r="L23" s="32">
        <f t="shared" si="0"/>
        <v>29</v>
      </c>
      <c r="N23" s="32">
        <v>19</v>
      </c>
      <c r="O23" s="8">
        <v>5.5</v>
      </c>
      <c r="P23" s="8">
        <v>2</v>
      </c>
      <c r="Q23" s="8">
        <v>2</v>
      </c>
      <c r="R23" s="8">
        <v>2</v>
      </c>
      <c r="S23" s="8">
        <v>8.5</v>
      </c>
      <c r="T23" s="8">
        <v>5.5</v>
      </c>
      <c r="U23" s="8">
        <v>5.5</v>
      </c>
      <c r="V23" s="8">
        <v>8.5</v>
      </c>
      <c r="W23" s="8">
        <v>5.5</v>
      </c>
      <c r="X23" s="32">
        <f t="shared" si="1"/>
        <v>45</v>
      </c>
    </row>
    <row r="24" spans="2:24" x14ac:dyDescent="0.25">
      <c r="B24" s="32">
        <v>21</v>
      </c>
      <c r="C24" s="95">
        <v>2</v>
      </c>
      <c r="D24" s="95">
        <v>4</v>
      </c>
      <c r="E24" s="95">
        <v>4</v>
      </c>
      <c r="F24" s="95">
        <v>4</v>
      </c>
      <c r="G24" s="95">
        <v>5</v>
      </c>
      <c r="H24" s="95">
        <v>4</v>
      </c>
      <c r="I24" s="95">
        <v>4</v>
      </c>
      <c r="J24" s="95">
        <v>4</v>
      </c>
      <c r="K24" s="95">
        <v>4</v>
      </c>
      <c r="L24" s="32">
        <f t="shared" si="0"/>
        <v>35</v>
      </c>
      <c r="N24" s="32">
        <v>20</v>
      </c>
      <c r="O24" s="8">
        <v>4</v>
      </c>
      <c r="P24" s="8">
        <v>2.5</v>
      </c>
      <c r="Q24" s="8">
        <v>1</v>
      </c>
      <c r="R24" s="8">
        <v>9</v>
      </c>
      <c r="S24" s="8">
        <v>6.5</v>
      </c>
      <c r="T24" s="8">
        <v>6.5</v>
      </c>
      <c r="U24" s="8">
        <v>6.5</v>
      </c>
      <c r="V24" s="8">
        <v>2.5</v>
      </c>
      <c r="W24" s="8">
        <v>6.5</v>
      </c>
      <c r="X24" s="32">
        <f t="shared" si="1"/>
        <v>45</v>
      </c>
    </row>
    <row r="25" spans="2:24" x14ac:dyDescent="0.25">
      <c r="B25" s="32">
        <v>22</v>
      </c>
      <c r="C25" s="95">
        <v>5</v>
      </c>
      <c r="D25" s="95">
        <v>5</v>
      </c>
      <c r="E25" s="95">
        <v>5</v>
      </c>
      <c r="F25" s="95">
        <v>4</v>
      </c>
      <c r="G25" s="95">
        <v>5</v>
      </c>
      <c r="H25" s="95">
        <v>5</v>
      </c>
      <c r="I25" s="95">
        <v>5</v>
      </c>
      <c r="J25" s="95">
        <v>5</v>
      </c>
      <c r="K25" s="95">
        <v>5</v>
      </c>
      <c r="L25" s="32">
        <f t="shared" si="0"/>
        <v>44</v>
      </c>
      <c r="N25" s="32">
        <v>21</v>
      </c>
      <c r="O25" s="8">
        <v>1</v>
      </c>
      <c r="P25" s="8">
        <v>5</v>
      </c>
      <c r="Q25" s="8">
        <v>5</v>
      </c>
      <c r="R25" s="8">
        <v>5</v>
      </c>
      <c r="S25" s="8">
        <v>9</v>
      </c>
      <c r="T25" s="8">
        <v>5</v>
      </c>
      <c r="U25" s="8">
        <v>5</v>
      </c>
      <c r="V25" s="8">
        <v>5</v>
      </c>
      <c r="W25" s="8">
        <v>5</v>
      </c>
      <c r="X25" s="32">
        <f t="shared" si="1"/>
        <v>45</v>
      </c>
    </row>
    <row r="26" spans="2:24" x14ac:dyDescent="0.25">
      <c r="B26" s="32">
        <v>23</v>
      </c>
      <c r="C26" s="95">
        <v>2</v>
      </c>
      <c r="D26" s="95">
        <v>3</v>
      </c>
      <c r="E26" s="95">
        <v>3</v>
      </c>
      <c r="F26" s="95">
        <v>4</v>
      </c>
      <c r="G26" s="95">
        <v>3</v>
      </c>
      <c r="H26" s="95">
        <v>3</v>
      </c>
      <c r="I26" s="95">
        <v>3</v>
      </c>
      <c r="J26" s="95">
        <v>4</v>
      </c>
      <c r="K26" s="95">
        <v>3</v>
      </c>
      <c r="L26" s="32">
        <f t="shared" si="0"/>
        <v>28</v>
      </c>
      <c r="N26" s="32">
        <v>22</v>
      </c>
      <c r="O26" s="8">
        <v>5.5</v>
      </c>
      <c r="P26" s="8">
        <v>5.5</v>
      </c>
      <c r="Q26" s="8">
        <v>5.5</v>
      </c>
      <c r="R26" s="8">
        <v>1</v>
      </c>
      <c r="S26" s="8">
        <v>5.5</v>
      </c>
      <c r="T26" s="8">
        <v>5.5</v>
      </c>
      <c r="U26" s="8">
        <v>5.5</v>
      </c>
      <c r="V26" s="8">
        <v>5.5</v>
      </c>
      <c r="W26" s="8">
        <v>5.5</v>
      </c>
      <c r="X26" s="32">
        <f t="shared" si="1"/>
        <v>45</v>
      </c>
    </row>
    <row r="27" spans="2:24" x14ac:dyDescent="0.25">
      <c r="B27" s="32">
        <v>24</v>
      </c>
      <c r="C27" s="95">
        <v>3</v>
      </c>
      <c r="D27" s="95">
        <v>3</v>
      </c>
      <c r="E27" s="95">
        <v>4</v>
      </c>
      <c r="F27" s="95">
        <v>3</v>
      </c>
      <c r="G27" s="95">
        <v>3</v>
      </c>
      <c r="H27" s="95">
        <v>3</v>
      </c>
      <c r="I27" s="95">
        <v>2</v>
      </c>
      <c r="J27" s="95">
        <v>3</v>
      </c>
      <c r="K27" s="95">
        <v>3</v>
      </c>
      <c r="L27" s="32">
        <f t="shared" si="0"/>
        <v>27</v>
      </c>
      <c r="N27" s="32">
        <v>23</v>
      </c>
      <c r="O27" s="8">
        <v>1</v>
      </c>
      <c r="P27" s="8">
        <v>4.5</v>
      </c>
      <c r="Q27" s="8">
        <v>4.5</v>
      </c>
      <c r="R27" s="8">
        <v>8.5</v>
      </c>
      <c r="S27" s="8">
        <v>4.5</v>
      </c>
      <c r="T27" s="8">
        <v>4.5</v>
      </c>
      <c r="U27" s="8">
        <v>4.5</v>
      </c>
      <c r="V27" s="8">
        <v>8.5</v>
      </c>
      <c r="W27" s="8">
        <v>4.5</v>
      </c>
      <c r="X27" s="32">
        <f t="shared" si="1"/>
        <v>45</v>
      </c>
    </row>
    <row r="28" spans="2:24" x14ac:dyDescent="0.25">
      <c r="B28" s="32">
        <v>25</v>
      </c>
      <c r="C28" s="95">
        <v>2</v>
      </c>
      <c r="D28" s="95">
        <v>3</v>
      </c>
      <c r="E28" s="95">
        <v>3</v>
      </c>
      <c r="F28" s="95">
        <v>3</v>
      </c>
      <c r="G28" s="95">
        <v>3</v>
      </c>
      <c r="H28" s="95">
        <v>4</v>
      </c>
      <c r="I28" s="95">
        <v>3</v>
      </c>
      <c r="J28" s="95">
        <v>3</v>
      </c>
      <c r="K28" s="95">
        <v>2</v>
      </c>
      <c r="L28" s="32">
        <f t="shared" si="0"/>
        <v>26</v>
      </c>
      <c r="N28" s="32">
        <v>24</v>
      </c>
      <c r="O28" s="8">
        <v>5</v>
      </c>
      <c r="P28" s="8">
        <v>5</v>
      </c>
      <c r="Q28" s="8">
        <v>9</v>
      </c>
      <c r="R28" s="8">
        <v>5</v>
      </c>
      <c r="S28" s="8">
        <v>5</v>
      </c>
      <c r="T28" s="8">
        <v>5</v>
      </c>
      <c r="U28" s="8">
        <v>1</v>
      </c>
      <c r="V28" s="8">
        <v>5</v>
      </c>
      <c r="W28" s="8">
        <v>5</v>
      </c>
      <c r="X28" s="32">
        <f t="shared" si="1"/>
        <v>45</v>
      </c>
    </row>
    <row r="29" spans="2:24" x14ac:dyDescent="0.25">
      <c r="B29" s="32">
        <v>26</v>
      </c>
      <c r="C29" s="95">
        <v>3</v>
      </c>
      <c r="D29" s="95">
        <v>2</v>
      </c>
      <c r="E29" s="95">
        <v>3</v>
      </c>
      <c r="F29" s="95">
        <v>2</v>
      </c>
      <c r="G29" s="95">
        <v>3</v>
      </c>
      <c r="H29" s="95">
        <v>3</v>
      </c>
      <c r="I29" s="95">
        <v>2</v>
      </c>
      <c r="J29" s="95">
        <v>2</v>
      </c>
      <c r="K29" s="95">
        <v>2</v>
      </c>
      <c r="L29" s="32">
        <f t="shared" si="0"/>
        <v>22</v>
      </c>
      <c r="N29" s="32">
        <v>25</v>
      </c>
      <c r="O29" s="8">
        <v>1.5</v>
      </c>
      <c r="P29" s="8">
        <v>5.5</v>
      </c>
      <c r="Q29" s="8">
        <v>5.5</v>
      </c>
      <c r="R29" s="8">
        <v>5.5</v>
      </c>
      <c r="S29" s="8">
        <v>5.5</v>
      </c>
      <c r="T29" s="8">
        <v>9</v>
      </c>
      <c r="U29" s="8">
        <v>5.5</v>
      </c>
      <c r="V29" s="8">
        <v>5.5</v>
      </c>
      <c r="W29" s="8">
        <v>1.5</v>
      </c>
      <c r="X29" s="32">
        <f t="shared" si="1"/>
        <v>45</v>
      </c>
    </row>
    <row r="30" spans="2:24" x14ac:dyDescent="0.25">
      <c r="B30" s="32">
        <v>27</v>
      </c>
      <c r="C30" s="95">
        <v>1</v>
      </c>
      <c r="D30" s="95">
        <v>4</v>
      </c>
      <c r="E30" s="95">
        <v>2</v>
      </c>
      <c r="F30" s="95">
        <v>1</v>
      </c>
      <c r="G30" s="95">
        <v>4</v>
      </c>
      <c r="H30" s="95">
        <v>4</v>
      </c>
      <c r="I30" s="95">
        <v>2</v>
      </c>
      <c r="J30" s="95">
        <v>3</v>
      </c>
      <c r="K30" s="95">
        <v>4</v>
      </c>
      <c r="L30" s="32">
        <f t="shared" si="0"/>
        <v>25</v>
      </c>
      <c r="N30" s="32">
        <v>26</v>
      </c>
      <c r="O30" s="8">
        <v>7.5</v>
      </c>
      <c r="P30" s="8">
        <v>3</v>
      </c>
      <c r="Q30" s="8">
        <v>7.5</v>
      </c>
      <c r="R30" s="8">
        <v>3</v>
      </c>
      <c r="S30" s="8">
        <v>7.5</v>
      </c>
      <c r="T30" s="8">
        <v>7.5</v>
      </c>
      <c r="U30" s="8">
        <v>3</v>
      </c>
      <c r="V30" s="8">
        <v>3</v>
      </c>
      <c r="W30" s="8">
        <v>3</v>
      </c>
      <c r="X30" s="32">
        <f t="shared" si="1"/>
        <v>45</v>
      </c>
    </row>
    <row r="31" spans="2:24" x14ac:dyDescent="0.25">
      <c r="B31" s="32">
        <v>28</v>
      </c>
      <c r="C31" s="95">
        <v>3</v>
      </c>
      <c r="D31" s="95">
        <v>4</v>
      </c>
      <c r="E31" s="95">
        <v>4</v>
      </c>
      <c r="F31" s="95">
        <v>4</v>
      </c>
      <c r="G31" s="95">
        <v>4</v>
      </c>
      <c r="H31" s="95">
        <v>5</v>
      </c>
      <c r="I31" s="95">
        <v>4</v>
      </c>
      <c r="J31" s="95">
        <v>4</v>
      </c>
      <c r="K31" s="95">
        <v>5</v>
      </c>
      <c r="L31" s="32">
        <f t="shared" si="0"/>
        <v>37</v>
      </c>
      <c r="N31" s="32">
        <v>27</v>
      </c>
      <c r="O31" s="8">
        <v>1.5</v>
      </c>
      <c r="P31" s="8">
        <v>7.5</v>
      </c>
      <c r="Q31" s="8">
        <v>3.5</v>
      </c>
      <c r="R31" s="8">
        <v>1.5</v>
      </c>
      <c r="S31" s="8">
        <v>7.5</v>
      </c>
      <c r="T31" s="8">
        <v>7.5</v>
      </c>
      <c r="U31" s="8">
        <v>3.5</v>
      </c>
      <c r="V31" s="8">
        <v>5</v>
      </c>
      <c r="W31" s="8">
        <v>7.5</v>
      </c>
      <c r="X31" s="32">
        <f t="shared" si="1"/>
        <v>45</v>
      </c>
    </row>
    <row r="32" spans="2:24" x14ac:dyDescent="0.25">
      <c r="B32" s="32">
        <v>29</v>
      </c>
      <c r="C32" s="95">
        <v>3</v>
      </c>
      <c r="D32" s="95">
        <v>4</v>
      </c>
      <c r="E32" s="95">
        <v>2</v>
      </c>
      <c r="F32" s="95">
        <v>4</v>
      </c>
      <c r="G32" s="95">
        <v>3</v>
      </c>
      <c r="H32" s="95">
        <v>3</v>
      </c>
      <c r="I32" s="95">
        <v>2</v>
      </c>
      <c r="J32" s="95">
        <v>1</v>
      </c>
      <c r="K32" s="95">
        <v>2</v>
      </c>
      <c r="L32" s="32">
        <f t="shared" si="0"/>
        <v>24</v>
      </c>
      <c r="N32" s="32">
        <v>28</v>
      </c>
      <c r="O32" s="8">
        <v>1</v>
      </c>
      <c r="P32" s="8">
        <v>4.5</v>
      </c>
      <c r="Q32" s="8">
        <v>4.5</v>
      </c>
      <c r="R32" s="8">
        <v>4.5</v>
      </c>
      <c r="S32" s="8">
        <v>4.5</v>
      </c>
      <c r="T32" s="8">
        <v>8.5</v>
      </c>
      <c r="U32" s="8">
        <v>4.5</v>
      </c>
      <c r="V32" s="8">
        <v>4.5</v>
      </c>
      <c r="W32" s="8">
        <v>8.5</v>
      </c>
      <c r="X32" s="32">
        <f t="shared" si="1"/>
        <v>45</v>
      </c>
    </row>
    <row r="33" spans="1:24" x14ac:dyDescent="0.25">
      <c r="B33" s="32">
        <v>30</v>
      </c>
      <c r="C33" s="95">
        <v>3</v>
      </c>
      <c r="D33" s="95">
        <v>3</v>
      </c>
      <c r="E33" s="95">
        <v>4</v>
      </c>
      <c r="F33" s="95">
        <v>3</v>
      </c>
      <c r="G33" s="95">
        <v>3</v>
      </c>
      <c r="H33" s="95">
        <v>3</v>
      </c>
      <c r="I33" s="95">
        <v>2</v>
      </c>
      <c r="J33" s="95">
        <v>2</v>
      </c>
      <c r="K33" s="95">
        <v>2</v>
      </c>
      <c r="L33" s="32">
        <f t="shared" si="0"/>
        <v>25</v>
      </c>
      <c r="N33" s="32">
        <v>29</v>
      </c>
      <c r="O33" s="8">
        <v>6</v>
      </c>
      <c r="P33" s="8">
        <v>8.5</v>
      </c>
      <c r="Q33" s="8">
        <v>3</v>
      </c>
      <c r="R33" s="8">
        <v>8.5</v>
      </c>
      <c r="S33" s="8">
        <v>6</v>
      </c>
      <c r="T33" s="8">
        <v>6</v>
      </c>
      <c r="U33" s="8">
        <v>3</v>
      </c>
      <c r="V33" s="8">
        <v>1</v>
      </c>
      <c r="W33" s="8">
        <v>3</v>
      </c>
      <c r="X33" s="32">
        <f t="shared" si="1"/>
        <v>45</v>
      </c>
    </row>
    <row r="34" spans="1:24" x14ac:dyDescent="0.25">
      <c r="B34" s="32" t="s">
        <v>3</v>
      </c>
      <c r="C34" s="32">
        <f>SUM(C4:C33)</f>
        <v>87</v>
      </c>
      <c r="D34" s="32">
        <f t="shared" ref="D34:L34" si="2">SUM(D4:D33)</f>
        <v>101</v>
      </c>
      <c r="E34" s="32">
        <f t="shared" si="2"/>
        <v>95</v>
      </c>
      <c r="F34" s="32">
        <f t="shared" si="2"/>
        <v>94</v>
      </c>
      <c r="G34" s="32">
        <f t="shared" si="2"/>
        <v>104</v>
      </c>
      <c r="H34" s="32">
        <f t="shared" si="2"/>
        <v>107</v>
      </c>
      <c r="I34" s="32">
        <f t="shared" si="2"/>
        <v>90</v>
      </c>
      <c r="J34" s="32">
        <f t="shared" si="2"/>
        <v>92</v>
      </c>
      <c r="K34" s="32">
        <f t="shared" si="2"/>
        <v>97</v>
      </c>
      <c r="L34" s="8">
        <f t="shared" si="2"/>
        <v>867</v>
      </c>
      <c r="N34" s="32">
        <v>30</v>
      </c>
      <c r="O34" s="8">
        <v>6</v>
      </c>
      <c r="P34" s="8">
        <v>6</v>
      </c>
      <c r="Q34" s="8">
        <v>9</v>
      </c>
      <c r="R34" s="8">
        <v>6</v>
      </c>
      <c r="S34" s="8">
        <v>6</v>
      </c>
      <c r="T34" s="8">
        <v>6</v>
      </c>
      <c r="U34" s="8">
        <v>2</v>
      </c>
      <c r="V34" s="8">
        <v>2</v>
      </c>
      <c r="W34" s="8">
        <v>2</v>
      </c>
      <c r="X34" s="34">
        <f t="shared" si="1"/>
        <v>45</v>
      </c>
    </row>
    <row r="35" spans="1:24" x14ac:dyDescent="0.25">
      <c r="B35" s="40" t="s">
        <v>44</v>
      </c>
      <c r="C35" s="50">
        <f>AVERAGE(C4:C33)</f>
        <v>2.9</v>
      </c>
      <c r="D35" s="50">
        <f t="shared" ref="D35:K35" si="3">AVERAGE(D4:D33)</f>
        <v>3.3666666666666667</v>
      </c>
      <c r="E35" s="50">
        <f t="shared" si="3"/>
        <v>3.1666666666666665</v>
      </c>
      <c r="F35" s="50">
        <f t="shared" si="3"/>
        <v>3.1333333333333333</v>
      </c>
      <c r="G35" s="50">
        <f t="shared" si="3"/>
        <v>3.4666666666666668</v>
      </c>
      <c r="H35" s="50">
        <f t="shared" si="3"/>
        <v>3.5666666666666669</v>
      </c>
      <c r="I35" s="50">
        <f t="shared" si="3"/>
        <v>3</v>
      </c>
      <c r="J35" s="50">
        <f t="shared" si="3"/>
        <v>3.0666666666666669</v>
      </c>
      <c r="K35" s="50">
        <f t="shared" si="3"/>
        <v>3.2333333333333334</v>
      </c>
      <c r="L35" s="94"/>
      <c r="N35" s="32" t="s">
        <v>16</v>
      </c>
      <c r="O35" s="90">
        <f>SUM(O5:O34)</f>
        <v>126.5</v>
      </c>
      <c r="P35" s="90">
        <f t="shared" ref="P35:W35" si="4">SUM(P5:P34)</f>
        <v>162.5</v>
      </c>
      <c r="Q35" s="90">
        <f t="shared" si="4"/>
        <v>153.5</v>
      </c>
      <c r="R35" s="90">
        <f t="shared" si="4"/>
        <v>140</v>
      </c>
      <c r="S35" s="90">
        <f t="shared" si="4"/>
        <v>173.5</v>
      </c>
      <c r="T35" s="90">
        <f t="shared" si="4"/>
        <v>186</v>
      </c>
      <c r="U35" s="90">
        <f t="shared" si="4"/>
        <v>127.5</v>
      </c>
      <c r="V35" s="90">
        <f t="shared" si="4"/>
        <v>136.5</v>
      </c>
      <c r="W35" s="90">
        <f t="shared" si="4"/>
        <v>144</v>
      </c>
      <c r="X35" s="94"/>
    </row>
    <row r="36" spans="1:24" x14ac:dyDescent="0.25">
      <c r="N36" s="32" t="s">
        <v>46</v>
      </c>
      <c r="O36" s="91">
        <f>AVERAGE(O5:O34)</f>
        <v>4.2166666666666668</v>
      </c>
      <c r="P36" s="91">
        <f t="shared" ref="P36:W36" si="5">AVERAGE(P5:P34)</f>
        <v>5.416666666666667</v>
      </c>
      <c r="Q36" s="91">
        <f t="shared" si="5"/>
        <v>5.1166666666666663</v>
      </c>
      <c r="R36" s="91">
        <f t="shared" si="5"/>
        <v>4.666666666666667</v>
      </c>
      <c r="S36" s="91">
        <f t="shared" si="5"/>
        <v>5.7833333333333332</v>
      </c>
      <c r="T36" s="91">
        <f t="shared" si="5"/>
        <v>6.2</v>
      </c>
      <c r="U36" s="91">
        <f t="shared" si="5"/>
        <v>4.25</v>
      </c>
      <c r="V36" s="91">
        <f t="shared" si="5"/>
        <v>4.55</v>
      </c>
      <c r="W36" s="91">
        <f t="shared" si="5"/>
        <v>4.8</v>
      </c>
      <c r="X36" s="94"/>
    </row>
    <row r="37" spans="1:24" x14ac:dyDescent="0.25">
      <c r="B37" s="98"/>
      <c r="C37" s="79"/>
    </row>
    <row r="38" spans="1:24" x14ac:dyDescent="0.25">
      <c r="B38" s="98"/>
      <c r="C38" s="79"/>
    </row>
    <row r="39" spans="1:24" x14ac:dyDescent="0.25">
      <c r="B39" s="98"/>
      <c r="C39" s="79"/>
    </row>
    <row r="41" spans="1:24" ht="16.5" thickBot="1" x14ac:dyDescent="0.3"/>
    <row r="42" spans="1:24" x14ac:dyDescent="0.25">
      <c r="A42" s="133"/>
      <c r="B42" s="134"/>
      <c r="C42" s="131"/>
      <c r="D42" s="135"/>
      <c r="E42" s="58"/>
      <c r="F42" s="145"/>
      <c r="G42" s="186" t="s">
        <v>109</v>
      </c>
      <c r="H42" s="186"/>
      <c r="I42" s="186"/>
      <c r="J42" s="186"/>
      <c r="K42" s="131"/>
      <c r="L42" s="131"/>
      <c r="M42" s="131"/>
      <c r="N42" s="134"/>
      <c r="O42" s="146"/>
    </row>
    <row r="43" spans="1:24" ht="31.5" x14ac:dyDescent="0.25">
      <c r="A43" s="136"/>
      <c r="B43" s="72" t="s">
        <v>90</v>
      </c>
      <c r="C43" s="72" t="s">
        <v>121</v>
      </c>
      <c r="D43" s="137"/>
      <c r="E43" s="72"/>
      <c r="F43" s="106"/>
      <c r="G43" s="166" t="s">
        <v>67</v>
      </c>
      <c r="H43" s="166"/>
      <c r="I43" s="166"/>
      <c r="J43" s="166"/>
      <c r="K43" s="166"/>
      <c r="L43" s="99" t="s">
        <v>88</v>
      </c>
      <c r="M43" s="185" t="s">
        <v>89</v>
      </c>
      <c r="N43" s="185"/>
      <c r="O43" s="147"/>
    </row>
    <row r="44" spans="1:24" x14ac:dyDescent="0.25">
      <c r="A44" s="136"/>
      <c r="B44" s="96"/>
      <c r="C44" s="96"/>
      <c r="D44" s="138"/>
      <c r="E44" s="96"/>
      <c r="F44" s="106"/>
      <c r="G44" s="184" t="s">
        <v>50</v>
      </c>
      <c r="H44" s="184"/>
      <c r="I44" s="184"/>
      <c r="J44" s="184"/>
      <c r="K44" s="184"/>
      <c r="L44" s="143">
        <f>C35</f>
        <v>2.9</v>
      </c>
      <c r="M44" s="108">
        <f>O35</f>
        <v>126.5</v>
      </c>
      <c r="N44" s="144"/>
      <c r="O44" s="147"/>
    </row>
    <row r="45" spans="1:24" x14ac:dyDescent="0.25">
      <c r="A45" s="136"/>
      <c r="B45" s="97" t="s">
        <v>45</v>
      </c>
      <c r="C45" s="36">
        <f>(12/((30*9)*(9+1))*SUMSQ(O35:W35)-3*(30)*(9+1))</f>
        <v>15.082222222222185</v>
      </c>
      <c r="D45" s="139"/>
      <c r="E45" s="132"/>
      <c r="F45" s="106"/>
      <c r="G45" s="184" t="s">
        <v>51</v>
      </c>
      <c r="H45" s="184"/>
      <c r="I45" s="184"/>
      <c r="J45" s="184"/>
      <c r="K45" s="184"/>
      <c r="L45" s="143">
        <f>D35</f>
        <v>3.3666666666666667</v>
      </c>
      <c r="M45" s="108">
        <f>P35</f>
        <v>162.5</v>
      </c>
      <c r="N45" s="144"/>
      <c r="O45" s="147"/>
    </row>
    <row r="46" spans="1:24" x14ac:dyDescent="0.25">
      <c r="A46" s="136"/>
      <c r="B46" s="97" t="s">
        <v>47</v>
      </c>
      <c r="C46" s="36">
        <f>_xlfn.CHISQ.INV.RT(0.05,8)</f>
        <v>15.507313055865453</v>
      </c>
      <c r="D46" s="139"/>
      <c r="E46" s="132"/>
      <c r="F46" s="106"/>
      <c r="G46" s="184" t="s">
        <v>52</v>
      </c>
      <c r="H46" s="184"/>
      <c r="I46" s="184"/>
      <c r="J46" s="184"/>
      <c r="K46" s="184"/>
      <c r="L46" s="143">
        <f>E35</f>
        <v>3.1666666666666665</v>
      </c>
      <c r="M46" s="108">
        <f>Q35</f>
        <v>153.5</v>
      </c>
      <c r="N46" s="144"/>
      <c r="O46" s="147"/>
    </row>
    <row r="47" spans="1:24" ht="16.5" thickBot="1" x14ac:dyDescent="0.3">
      <c r="A47" s="140"/>
      <c r="B47" s="141"/>
      <c r="C47" s="119"/>
      <c r="D47" s="111"/>
      <c r="E47" s="57"/>
      <c r="F47" s="106"/>
      <c r="G47" s="184" t="s">
        <v>53</v>
      </c>
      <c r="H47" s="184"/>
      <c r="I47" s="184"/>
      <c r="J47" s="184"/>
      <c r="K47" s="184"/>
      <c r="L47" s="143">
        <f>F35</f>
        <v>3.1333333333333333</v>
      </c>
      <c r="M47" s="108">
        <f>R35</f>
        <v>140</v>
      </c>
      <c r="N47" s="144"/>
      <c r="O47" s="147"/>
    </row>
    <row r="48" spans="1:24" x14ac:dyDescent="0.25">
      <c r="C48" s="57"/>
      <c r="D48" s="57"/>
      <c r="E48" s="57"/>
      <c r="F48" s="106"/>
      <c r="G48" s="184" t="s">
        <v>54</v>
      </c>
      <c r="H48" s="184"/>
      <c r="I48" s="184"/>
      <c r="J48" s="184"/>
      <c r="K48" s="184"/>
      <c r="L48" s="143">
        <f>G35</f>
        <v>3.4666666666666668</v>
      </c>
      <c r="M48" s="108">
        <f>S35</f>
        <v>173.5</v>
      </c>
      <c r="N48" s="144"/>
      <c r="O48" s="147"/>
    </row>
    <row r="49" spans="3:25" x14ac:dyDescent="0.25">
      <c r="C49" s="57"/>
      <c r="D49" s="57"/>
      <c r="E49" s="57"/>
      <c r="F49" s="106"/>
      <c r="G49" s="184" t="s">
        <v>55</v>
      </c>
      <c r="H49" s="184"/>
      <c r="I49" s="184"/>
      <c r="J49" s="184"/>
      <c r="K49" s="184"/>
      <c r="L49" s="143">
        <f>H35</f>
        <v>3.5666666666666669</v>
      </c>
      <c r="M49" s="108">
        <f>T35</f>
        <v>186</v>
      </c>
      <c r="N49" s="144"/>
      <c r="O49" s="147"/>
    </row>
    <row r="50" spans="3:25" x14ac:dyDescent="0.25">
      <c r="C50" s="57"/>
      <c r="D50" s="57"/>
      <c r="E50" s="57"/>
      <c r="F50" s="106"/>
      <c r="G50" s="184" t="s">
        <v>56</v>
      </c>
      <c r="H50" s="184"/>
      <c r="I50" s="184"/>
      <c r="J50" s="184"/>
      <c r="K50" s="184"/>
      <c r="L50" s="143">
        <f>I35</f>
        <v>3</v>
      </c>
      <c r="M50" s="108">
        <f>U35</f>
        <v>127.5</v>
      </c>
      <c r="N50" s="144"/>
      <c r="O50" s="147"/>
    </row>
    <row r="51" spans="3:25" x14ac:dyDescent="0.25">
      <c r="C51" s="57"/>
      <c r="D51" s="57"/>
      <c r="E51" s="57"/>
      <c r="F51" s="106"/>
      <c r="G51" s="184" t="s">
        <v>57</v>
      </c>
      <c r="H51" s="184"/>
      <c r="I51" s="184"/>
      <c r="J51" s="184"/>
      <c r="K51" s="184"/>
      <c r="L51" s="143">
        <f>J35</f>
        <v>3.0666666666666669</v>
      </c>
      <c r="M51" s="108">
        <f>V35</f>
        <v>136.5</v>
      </c>
      <c r="N51" s="144"/>
      <c r="O51" s="147"/>
    </row>
    <row r="52" spans="3:25" x14ac:dyDescent="0.25">
      <c r="C52" s="57"/>
      <c r="D52" s="57"/>
      <c r="E52" s="57"/>
      <c r="F52" s="106"/>
      <c r="G52" s="184" t="s">
        <v>58</v>
      </c>
      <c r="H52" s="184"/>
      <c r="I52" s="184"/>
      <c r="J52" s="184"/>
      <c r="K52" s="184"/>
      <c r="L52" s="143">
        <f>K35</f>
        <v>3.2333333333333334</v>
      </c>
      <c r="M52" s="108">
        <f>W35</f>
        <v>144</v>
      </c>
      <c r="N52" s="144"/>
      <c r="O52" s="147"/>
    </row>
    <row r="53" spans="3:25" x14ac:dyDescent="0.25">
      <c r="C53" s="57"/>
      <c r="D53" s="57"/>
      <c r="E53" s="57"/>
      <c r="F53" s="106"/>
      <c r="G53" s="187" t="s">
        <v>49</v>
      </c>
      <c r="H53" s="187"/>
      <c r="I53" s="187"/>
      <c r="J53" s="187"/>
      <c r="K53" s="187"/>
      <c r="L53" s="177" t="s">
        <v>122</v>
      </c>
      <c r="M53" s="177"/>
      <c r="N53" s="177"/>
      <c r="O53" s="147"/>
    </row>
    <row r="54" spans="3:25" x14ac:dyDescent="0.25">
      <c r="C54" s="57"/>
      <c r="D54" s="57"/>
      <c r="E54" s="57"/>
      <c r="F54" s="106"/>
      <c r="G54" s="142"/>
      <c r="H54" s="142"/>
      <c r="I54" s="142"/>
      <c r="J54" s="142"/>
      <c r="K54" s="142"/>
      <c r="L54" s="59"/>
      <c r="M54" s="59"/>
      <c r="N54" s="59"/>
      <c r="O54" s="147"/>
    </row>
    <row r="55" spans="3:25" ht="15.75" customHeight="1" x14ac:dyDescent="0.25">
      <c r="C55" s="57"/>
      <c r="D55" s="57"/>
      <c r="E55" s="57"/>
      <c r="F55" s="106"/>
      <c r="G55" s="168" t="s">
        <v>108</v>
      </c>
      <c r="H55" s="168"/>
      <c r="I55" s="168"/>
      <c r="J55" s="168"/>
      <c r="K55" s="168"/>
      <c r="L55" s="168"/>
      <c r="M55" s="168"/>
      <c r="N55" s="168"/>
      <c r="O55" s="147"/>
    </row>
    <row r="56" spans="3:25" x14ac:dyDescent="0.25">
      <c r="F56" s="148"/>
      <c r="G56" s="168"/>
      <c r="H56" s="168"/>
      <c r="I56" s="168"/>
      <c r="J56" s="168"/>
      <c r="K56" s="168"/>
      <c r="L56" s="168"/>
      <c r="M56" s="168"/>
      <c r="N56" s="168"/>
      <c r="O56" s="147"/>
    </row>
    <row r="57" spans="3:25" ht="16.5" thickBot="1" x14ac:dyDescent="0.3">
      <c r="F57" s="109"/>
      <c r="G57" s="110"/>
      <c r="H57" s="110"/>
      <c r="I57" s="110"/>
      <c r="J57" s="110"/>
      <c r="K57" s="110"/>
      <c r="L57" s="110"/>
      <c r="M57" s="110"/>
      <c r="N57" s="110"/>
      <c r="O57" s="149"/>
    </row>
    <row r="58" spans="3:25" x14ac:dyDescent="0.25">
      <c r="G58" s="120"/>
      <c r="H58" s="120"/>
      <c r="I58" s="120"/>
      <c r="J58" s="120"/>
      <c r="M58" s="31"/>
      <c r="N58" s="31"/>
    </row>
    <row r="59" spans="3:25" x14ac:dyDescent="0.25"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3:25" x14ac:dyDescent="0.25"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3:25" x14ac:dyDescent="0.25"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3:25" x14ac:dyDescent="0.25"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3:25" x14ac:dyDescent="0.25"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3:25" x14ac:dyDescent="0.25"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6:25" x14ac:dyDescent="0.25"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6:25" x14ac:dyDescent="0.25"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6:25" x14ac:dyDescent="0.25"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6:25" x14ac:dyDescent="0.25"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6:25" x14ac:dyDescent="0.25"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6:25" x14ac:dyDescent="0.25"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6:25" x14ac:dyDescent="0.25"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</sheetData>
  <mergeCells count="20">
    <mergeCell ref="L53:N53"/>
    <mergeCell ref="G51:K51"/>
    <mergeCell ref="G52:K52"/>
    <mergeCell ref="G53:K53"/>
    <mergeCell ref="G55:N56"/>
    <mergeCell ref="X3:X4"/>
    <mergeCell ref="O3:W3"/>
    <mergeCell ref="G43:K43"/>
    <mergeCell ref="B2:B3"/>
    <mergeCell ref="C2:J2"/>
    <mergeCell ref="L2:L3"/>
    <mergeCell ref="M43:N43"/>
    <mergeCell ref="G42:J42"/>
    <mergeCell ref="G49:K49"/>
    <mergeCell ref="G50:K50"/>
    <mergeCell ref="G44:K44"/>
    <mergeCell ref="G45:K45"/>
    <mergeCell ref="G46:K46"/>
    <mergeCell ref="G47:K47"/>
    <mergeCell ref="G48:K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GULA REDUKSI</vt:lpstr>
      <vt:lpstr>KADAR AIR</vt:lpstr>
      <vt:lpstr>KADAR ABU</vt:lpstr>
      <vt:lpstr>VITAMIN C</vt:lpstr>
      <vt:lpstr>TEKSTUR</vt:lpstr>
      <vt:lpstr>WARNA L</vt:lpstr>
      <vt:lpstr>WARNA A</vt:lpstr>
      <vt:lpstr>WARNA B</vt:lpstr>
      <vt:lpstr>ORLEP AROMA</vt:lpstr>
      <vt:lpstr>orlep warna</vt:lpstr>
      <vt:lpstr>orlep tekstur</vt:lpstr>
      <vt:lpstr>orlep rasa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2023-04-04T07:15:17Z</dcterms:created>
  <dcterms:modified xsi:type="dcterms:W3CDTF">2023-08-09T08:11:23Z</dcterms:modified>
</cp:coreProperties>
</file>